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0. IVV - MARÇO 2020\SINTESE ESTATISTICA\EXPORTAÇÃO\100. Dezembro 2021\"/>
    </mc:Choice>
  </mc:AlternateContent>
  <xr:revisionPtr revIDLastSave="0" documentId="13_ncr:1_{B1E8BDD3-FB61-4FFF-8CAB-051037C61063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Indice" sheetId="30" r:id="rId1"/>
    <sheet name="0" sheetId="32" r:id="rId2"/>
    <sheet name="1" sheetId="79" r:id="rId3"/>
    <sheet name="2" sheetId="60" r:id="rId4"/>
    <sheet name="3" sheetId="75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'1'!$A$1:$R$36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'2'!$A$1:$AQ$68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'3'!$A$1:$AQ$68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84" l="1"/>
  <c r="D64" i="84"/>
  <c r="AQ62" i="75" l="1"/>
  <c r="AP18" i="75"/>
  <c r="AQ18" i="75" s="1"/>
  <c r="AQ45" i="60"/>
  <c r="AP18" i="60"/>
  <c r="AQ18" i="60" s="1"/>
  <c r="I61" i="83"/>
  <c r="H61" i="83"/>
  <c r="N61" i="83" s="1"/>
  <c r="C61" i="83"/>
  <c r="F61" i="83" s="1"/>
  <c r="B61" i="83"/>
  <c r="K61" i="83"/>
  <c r="L61" i="83"/>
  <c r="D61" i="83"/>
  <c r="E61" i="83"/>
  <c r="O56" i="68"/>
  <c r="N57" i="68"/>
  <c r="O57" i="68"/>
  <c r="P57" i="68" s="1"/>
  <c r="F57" i="68"/>
  <c r="L51" i="66"/>
  <c r="N51" i="66"/>
  <c r="P51" i="66" s="1"/>
  <c r="O51" i="66"/>
  <c r="F51" i="66"/>
  <c r="L53" i="81"/>
  <c r="N53" i="81"/>
  <c r="P53" i="81" s="1"/>
  <c r="O53" i="81"/>
  <c r="F53" i="81"/>
  <c r="N57" i="86"/>
  <c r="O57" i="86"/>
  <c r="P57" i="86" s="1"/>
  <c r="O58" i="86"/>
  <c r="N59" i="86"/>
  <c r="O59" i="86"/>
  <c r="P59" i="86" s="1"/>
  <c r="L57" i="86"/>
  <c r="F57" i="86"/>
  <c r="J61" i="83" l="1"/>
  <c r="O61" i="83"/>
  <c r="P61" i="83" s="1"/>
  <c r="R63" i="75"/>
  <c r="S63" i="75"/>
  <c r="T63" i="75"/>
  <c r="U63" i="75"/>
  <c r="V63" i="75"/>
  <c r="W63" i="75"/>
  <c r="X63" i="75"/>
  <c r="Y63" i="75"/>
  <c r="Z63" i="75"/>
  <c r="AA63" i="75"/>
  <c r="AB63" i="75"/>
  <c r="Q63" i="75"/>
  <c r="C63" i="75"/>
  <c r="D63" i="75"/>
  <c r="E63" i="75"/>
  <c r="F63" i="75"/>
  <c r="G63" i="75"/>
  <c r="H63" i="75"/>
  <c r="I63" i="75"/>
  <c r="J63" i="75"/>
  <c r="K63" i="75"/>
  <c r="L63" i="75"/>
  <c r="M63" i="75"/>
  <c r="B63" i="75"/>
  <c r="R41" i="75"/>
  <c r="S41" i="75"/>
  <c r="T41" i="75"/>
  <c r="U41" i="75"/>
  <c r="V41" i="75"/>
  <c r="W41" i="75"/>
  <c r="X41" i="75"/>
  <c r="Y41" i="75"/>
  <c r="Z41" i="75"/>
  <c r="AA41" i="75"/>
  <c r="AB41" i="75"/>
  <c r="Q41" i="75"/>
  <c r="C41" i="75"/>
  <c r="D41" i="75"/>
  <c r="E41" i="75"/>
  <c r="F41" i="75"/>
  <c r="G41" i="75"/>
  <c r="H41" i="75"/>
  <c r="I41" i="75"/>
  <c r="J41" i="75"/>
  <c r="K41" i="75"/>
  <c r="L41" i="75"/>
  <c r="M41" i="75"/>
  <c r="B41" i="75"/>
  <c r="R19" i="75"/>
  <c r="S19" i="75"/>
  <c r="T19" i="75"/>
  <c r="U19" i="75"/>
  <c r="V19" i="75"/>
  <c r="W19" i="75"/>
  <c r="X19" i="75"/>
  <c r="Y19" i="75"/>
  <c r="Z19" i="75"/>
  <c r="AA19" i="75"/>
  <c r="AB19" i="75"/>
  <c r="Q19" i="75"/>
  <c r="C19" i="75"/>
  <c r="D19" i="75"/>
  <c r="E19" i="75"/>
  <c r="F19" i="75"/>
  <c r="G19" i="75"/>
  <c r="H19" i="75"/>
  <c r="I19" i="75"/>
  <c r="J19" i="75"/>
  <c r="K19" i="75"/>
  <c r="L19" i="75"/>
  <c r="M19" i="75"/>
  <c r="B19" i="75"/>
  <c r="R63" i="60"/>
  <c r="S63" i="60"/>
  <c r="T63" i="60"/>
  <c r="U63" i="60"/>
  <c r="V63" i="60"/>
  <c r="W63" i="60"/>
  <c r="X63" i="60"/>
  <c r="Y63" i="60"/>
  <c r="Z63" i="60"/>
  <c r="AA63" i="60"/>
  <c r="AB63" i="60"/>
  <c r="Q63" i="60"/>
  <c r="C63" i="60"/>
  <c r="D63" i="60"/>
  <c r="E63" i="60"/>
  <c r="F63" i="60"/>
  <c r="G63" i="60"/>
  <c r="H63" i="60"/>
  <c r="I63" i="60"/>
  <c r="J63" i="60"/>
  <c r="K63" i="60"/>
  <c r="L63" i="60"/>
  <c r="M63" i="60"/>
  <c r="B63" i="60"/>
  <c r="R41" i="60"/>
  <c r="S41" i="60"/>
  <c r="T41" i="60"/>
  <c r="U41" i="60"/>
  <c r="V41" i="60"/>
  <c r="W41" i="60"/>
  <c r="X41" i="60"/>
  <c r="Y41" i="60"/>
  <c r="Z41" i="60"/>
  <c r="AA41" i="60"/>
  <c r="AB41" i="60"/>
  <c r="Q41" i="60"/>
  <c r="C41" i="60"/>
  <c r="D41" i="60"/>
  <c r="E41" i="60"/>
  <c r="F41" i="60"/>
  <c r="G41" i="60"/>
  <c r="H41" i="60"/>
  <c r="I41" i="60"/>
  <c r="J41" i="60"/>
  <c r="K41" i="60"/>
  <c r="L41" i="60"/>
  <c r="M41" i="60"/>
  <c r="B41" i="60"/>
  <c r="R19" i="60"/>
  <c r="S19" i="60"/>
  <c r="T19" i="60"/>
  <c r="U19" i="60"/>
  <c r="V19" i="60"/>
  <c r="W19" i="60"/>
  <c r="X19" i="60"/>
  <c r="Y19" i="60"/>
  <c r="Z19" i="60"/>
  <c r="AA19" i="60"/>
  <c r="AB19" i="60"/>
  <c r="Q19" i="60"/>
  <c r="C19" i="60"/>
  <c r="D19" i="60"/>
  <c r="E19" i="60"/>
  <c r="F19" i="60"/>
  <c r="G19" i="60"/>
  <c r="H19" i="60"/>
  <c r="I19" i="60"/>
  <c r="J19" i="60"/>
  <c r="K19" i="60"/>
  <c r="L19" i="60"/>
  <c r="M19" i="60"/>
  <c r="B19" i="60"/>
  <c r="AP61" i="75" l="1"/>
  <c r="AP39" i="75"/>
  <c r="AP17" i="75"/>
  <c r="AP39" i="60"/>
  <c r="AP17" i="60"/>
  <c r="N55" i="70"/>
  <c r="L55" i="70"/>
  <c r="F55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93" i="86"/>
  <c r="O93" i="86"/>
  <c r="L93" i="86"/>
  <c r="F93" i="86"/>
  <c r="N54" i="86"/>
  <c r="O54" i="86"/>
  <c r="P54" i="86" s="1"/>
  <c r="L54" i="86"/>
  <c r="L55" i="86"/>
  <c r="L56" i="86"/>
  <c r="F54" i="86"/>
  <c r="F55" i="86"/>
  <c r="AP60" i="75"/>
  <c r="AP38" i="75"/>
  <c r="AP16" i="75"/>
  <c r="AP60" i="60"/>
  <c r="AP38" i="60"/>
  <c r="AP16" i="60"/>
  <c r="N82" i="70"/>
  <c r="O82" i="70"/>
  <c r="L82" i="70"/>
  <c r="F82" i="70"/>
  <c r="L83" i="68"/>
  <c r="N83" i="68"/>
  <c r="O83" i="68"/>
  <c r="F83" i="68"/>
  <c r="N56" i="86"/>
  <c r="O56" i="86"/>
  <c r="F56" i="86"/>
  <c r="AP59" i="75"/>
  <c r="AB66" i="75"/>
  <c r="AP37" i="75"/>
  <c r="AP15" i="75"/>
  <c r="AP59" i="60"/>
  <c r="AP37" i="60"/>
  <c r="AP15" i="60"/>
  <c r="AB43" i="60"/>
  <c r="AB44" i="60"/>
  <c r="M66" i="60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F56" i="83"/>
  <c r="O55" i="83"/>
  <c r="N56" i="83"/>
  <c r="O56" i="83"/>
  <c r="AP13" i="60"/>
  <c r="AP14" i="60"/>
  <c r="AP35" i="60"/>
  <c r="AP36" i="60"/>
  <c r="AP57" i="60"/>
  <c r="AP58" i="60"/>
  <c r="AP13" i="75"/>
  <c r="AP14" i="75"/>
  <c r="AP35" i="75"/>
  <c r="AP36" i="75"/>
  <c r="AP58" i="75"/>
  <c r="AP57" i="75"/>
  <c r="N79" i="70"/>
  <c r="O79" i="70"/>
  <c r="N80" i="70"/>
  <c r="O80" i="70"/>
  <c r="N81" i="70"/>
  <c r="O81" i="70"/>
  <c r="L79" i="70"/>
  <c r="L80" i="70"/>
  <c r="L81" i="70"/>
  <c r="F79" i="70"/>
  <c r="F80" i="70"/>
  <c r="F81" i="70"/>
  <c r="F53" i="70"/>
  <c r="F54" i="70"/>
  <c r="L53" i="70"/>
  <c r="N53" i="70"/>
  <c r="O53" i="70"/>
  <c r="L54" i="70"/>
  <c r="N54" i="70"/>
  <c r="O54" i="70"/>
  <c r="O55" i="70"/>
  <c r="L79" i="68"/>
  <c r="N79" i="68"/>
  <c r="O79" i="68"/>
  <c r="L80" i="68"/>
  <c r="N80" i="68"/>
  <c r="O80" i="68"/>
  <c r="F79" i="68"/>
  <c r="O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O55" i="36"/>
  <c r="L57" i="3"/>
  <c r="N57" i="3"/>
  <c r="O57" i="3"/>
  <c r="L58" i="3"/>
  <c r="N58" i="3"/>
  <c r="O58" i="3"/>
  <c r="F57" i="3"/>
  <c r="N52" i="70"/>
  <c r="O52" i="70"/>
  <c r="L52" i="70"/>
  <c r="F52" i="70"/>
  <c r="N52" i="66"/>
  <c r="O52" i="66"/>
  <c r="N53" i="66"/>
  <c r="O53" i="66"/>
  <c r="N54" i="66"/>
  <c r="O54" i="66"/>
  <c r="L52" i="66"/>
  <c r="L53" i="66"/>
  <c r="L54" i="66"/>
  <c r="F52" i="66"/>
  <c r="F53" i="66"/>
  <c r="F54" i="66"/>
  <c r="B61" i="48"/>
  <c r="C61" i="48"/>
  <c r="N55" i="47"/>
  <c r="O55" i="47"/>
  <c r="L55" i="47"/>
  <c r="F55" i="47"/>
  <c r="L59" i="86"/>
  <c r="F59" i="86"/>
  <c r="O56" i="3"/>
  <c r="P49" i="66" l="1"/>
  <c r="P82" i="70"/>
  <c r="P55" i="70"/>
  <c r="P50" i="66"/>
  <c r="P52" i="47"/>
  <c r="P54" i="36"/>
  <c r="P93" i="86"/>
  <c r="P56" i="86"/>
  <c r="P80" i="70"/>
  <c r="P83" i="68"/>
  <c r="P82" i="68"/>
  <c r="P59" i="68"/>
  <c r="P87" i="48"/>
  <c r="P51" i="48"/>
  <c r="P88" i="48"/>
  <c r="P52" i="86"/>
  <c r="P56" i="46"/>
  <c r="P55" i="46"/>
  <c r="P55" i="81"/>
  <c r="P58" i="68"/>
  <c r="P52" i="48"/>
  <c r="P53" i="47"/>
  <c r="P53" i="86"/>
  <c r="P56" i="83"/>
  <c r="P54" i="70"/>
  <c r="P79" i="68"/>
  <c r="P54" i="47"/>
  <c r="P58" i="3"/>
  <c r="P81" i="70"/>
  <c r="P79" i="70"/>
  <c r="P53" i="70"/>
  <c r="P80" i="68"/>
  <c r="P86" i="48"/>
  <c r="P57" i="3"/>
  <c r="P54" i="66"/>
  <c r="P55" i="47"/>
  <c r="P52" i="66"/>
  <c r="P52" i="70"/>
  <c r="P53" i="66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AP56" i="75"/>
  <c r="AB65" i="75"/>
  <c r="AP34" i="75"/>
  <c r="AP12" i="75"/>
  <c r="M21" i="75"/>
  <c r="AP56" i="60"/>
  <c r="M65" i="60"/>
  <c r="AP34" i="60"/>
  <c r="AP12" i="60"/>
  <c r="N78" i="70" l="1"/>
  <c r="O78" i="70"/>
  <c r="L78" i="70"/>
  <c r="F78" i="70"/>
  <c r="N51" i="70"/>
  <c r="O51" i="70"/>
  <c r="L51" i="70"/>
  <c r="F51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8" i="47"/>
  <c r="O58" i="47"/>
  <c r="N59" i="47"/>
  <c r="O59" i="47"/>
  <c r="L57" i="47"/>
  <c r="L58" i="47"/>
  <c r="L59" i="47"/>
  <c r="F57" i="47"/>
  <c r="F58" i="47"/>
  <c r="F56" i="46"/>
  <c r="F56" i="81"/>
  <c r="N56" i="81"/>
  <c r="O56" i="81"/>
  <c r="N53" i="36"/>
  <c r="O53" i="36"/>
  <c r="L53" i="36"/>
  <c r="F53" i="36"/>
  <c r="N87" i="86"/>
  <c r="O87" i="86"/>
  <c r="N88" i="86"/>
  <c r="O88" i="86"/>
  <c r="N89" i="86"/>
  <c r="O89" i="86"/>
  <c r="N90" i="86"/>
  <c r="O90" i="86"/>
  <c r="N91" i="86"/>
  <c r="O91" i="86"/>
  <c r="L87" i="86"/>
  <c r="L88" i="86"/>
  <c r="L89" i="86"/>
  <c r="L90" i="86"/>
  <c r="F87" i="86"/>
  <c r="F88" i="86"/>
  <c r="F89" i="86"/>
  <c r="F90" i="86"/>
  <c r="N93" i="3"/>
  <c r="O93" i="3"/>
  <c r="N94" i="3"/>
  <c r="O94" i="3"/>
  <c r="L93" i="3"/>
  <c r="F93" i="3"/>
  <c r="N55" i="3"/>
  <c r="O55" i="3"/>
  <c r="L55" i="3"/>
  <c r="F55" i="3"/>
  <c r="P27" i="68" l="1"/>
  <c r="P51" i="70"/>
  <c r="P90" i="86"/>
  <c r="P55" i="3"/>
  <c r="P94" i="3"/>
  <c r="P56" i="81"/>
  <c r="P58" i="47"/>
  <c r="P78" i="70"/>
  <c r="P59" i="47"/>
  <c r="P53" i="36"/>
  <c r="P88" i="86"/>
  <c r="P89" i="86"/>
  <c r="P77" i="68"/>
  <c r="P78" i="68"/>
  <c r="P57" i="47"/>
  <c r="P91" i="86"/>
  <c r="P87" i="86"/>
  <c r="P93" i="3"/>
  <c r="H95" i="47"/>
  <c r="I95" i="47"/>
  <c r="N57" i="83"/>
  <c r="O57" i="83"/>
  <c r="N58" i="83"/>
  <c r="O58" i="83"/>
  <c r="L57" i="83"/>
  <c r="L58" i="83"/>
  <c r="F57" i="83"/>
  <c r="F58" i="83"/>
  <c r="F59" i="83"/>
  <c r="AP55" i="75"/>
  <c r="AP33" i="75"/>
  <c r="AP11" i="75"/>
  <c r="AP11" i="60"/>
  <c r="AP33" i="60"/>
  <c r="AP55" i="60"/>
  <c r="N50" i="70"/>
  <c r="O50" i="70"/>
  <c r="L50" i="70"/>
  <c r="F50" i="70"/>
  <c r="N31" i="70"/>
  <c r="O31" i="70"/>
  <c r="L31" i="70"/>
  <c r="F31" i="70"/>
  <c r="N77" i="66"/>
  <c r="O77" i="66"/>
  <c r="L77" i="66"/>
  <c r="L78" i="66"/>
  <c r="F77" i="66"/>
  <c r="N70" i="66"/>
  <c r="O70" i="66"/>
  <c r="N71" i="66"/>
  <c r="O71" i="66"/>
  <c r="L70" i="66"/>
  <c r="L71" i="66"/>
  <c r="F70" i="66"/>
  <c r="N20" i="66"/>
  <c r="O20" i="66"/>
  <c r="N21" i="66"/>
  <c r="O21" i="66"/>
  <c r="N22" i="66"/>
  <c r="O22" i="66"/>
  <c r="N23" i="66"/>
  <c r="O23" i="66"/>
  <c r="N24" i="66"/>
  <c r="O24" i="66"/>
  <c r="N25" i="66"/>
  <c r="O25" i="66"/>
  <c r="N26" i="66"/>
  <c r="O26" i="66"/>
  <c r="N27" i="66"/>
  <c r="O27" i="66"/>
  <c r="N28" i="66"/>
  <c r="O28" i="66"/>
  <c r="N29" i="66"/>
  <c r="O29" i="66"/>
  <c r="N30" i="66"/>
  <c r="O30" i="66"/>
  <c r="N31" i="66"/>
  <c r="O31" i="66"/>
  <c r="L20" i="66"/>
  <c r="L21" i="66"/>
  <c r="L22" i="66"/>
  <c r="L23" i="66"/>
  <c r="L24" i="66"/>
  <c r="L25" i="66"/>
  <c r="L26" i="66"/>
  <c r="L27" i="66"/>
  <c r="L28" i="66"/>
  <c r="L29" i="66"/>
  <c r="L30" i="66"/>
  <c r="L31" i="66"/>
  <c r="F20" i="66"/>
  <c r="F21" i="66"/>
  <c r="F22" i="66"/>
  <c r="F23" i="66"/>
  <c r="F24" i="66"/>
  <c r="F25" i="66"/>
  <c r="F26" i="66"/>
  <c r="F27" i="66"/>
  <c r="F28" i="66"/>
  <c r="F29" i="66"/>
  <c r="F30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1" i="86"/>
  <c r="F92" i="86"/>
  <c r="L91" i="86"/>
  <c r="L92" i="86"/>
  <c r="N92" i="86"/>
  <c r="O92" i="86"/>
  <c r="N94" i="86"/>
  <c r="O94" i="86"/>
  <c r="B61" i="86"/>
  <c r="C61" i="86"/>
  <c r="F54" i="3"/>
  <c r="N54" i="3"/>
  <c r="O54" i="3"/>
  <c r="L54" i="3"/>
  <c r="F92" i="83"/>
  <c r="N92" i="83"/>
  <c r="O92" i="83"/>
  <c r="N93" i="83"/>
  <c r="O93" i="83"/>
  <c r="L92" i="83"/>
  <c r="N59" i="83"/>
  <c r="O59" i="83"/>
  <c r="L59" i="83"/>
  <c r="F78" i="66"/>
  <c r="N77" i="70"/>
  <c r="O77" i="70"/>
  <c r="L77" i="70"/>
  <c r="F77" i="70"/>
  <c r="N49" i="70"/>
  <c r="O49" i="70"/>
  <c r="L49" i="70"/>
  <c r="F49" i="70"/>
  <c r="N29" i="70"/>
  <c r="O29" i="70"/>
  <c r="N30" i="70"/>
  <c r="O30" i="70"/>
  <c r="L29" i="70"/>
  <c r="L30" i="70"/>
  <c r="F2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N91" i="68"/>
  <c r="O91" i="68"/>
  <c r="N92" i="68"/>
  <c r="O92" i="68"/>
  <c r="L84" i="68"/>
  <c r="L85" i="68"/>
  <c r="L86" i="68"/>
  <c r="L87" i="68"/>
  <c r="L88" i="68"/>
  <c r="L89" i="68"/>
  <c r="L90" i="68"/>
  <c r="L91" i="68"/>
  <c r="L92" i="68"/>
  <c r="L93" i="68"/>
  <c r="F81" i="68"/>
  <c r="F84" i="68"/>
  <c r="F85" i="68"/>
  <c r="F86" i="68"/>
  <c r="F87" i="68"/>
  <c r="F88" i="68"/>
  <c r="F89" i="68"/>
  <c r="F90" i="68"/>
  <c r="F91" i="68"/>
  <c r="N68" i="66"/>
  <c r="O68" i="66"/>
  <c r="N69" i="66"/>
  <c r="O69" i="66"/>
  <c r="N72" i="66"/>
  <c r="O72" i="66"/>
  <c r="N73" i="66"/>
  <c r="O73" i="66"/>
  <c r="N74" i="66"/>
  <c r="O74" i="66"/>
  <c r="N75" i="66"/>
  <c r="O75" i="66"/>
  <c r="N76" i="66"/>
  <c r="O76" i="66"/>
  <c r="N78" i="66"/>
  <c r="O78" i="66"/>
  <c r="N79" i="66"/>
  <c r="O79" i="66"/>
  <c r="L68" i="66"/>
  <c r="L69" i="66"/>
  <c r="L72" i="66"/>
  <c r="L73" i="66"/>
  <c r="L74" i="66"/>
  <c r="L75" i="66"/>
  <c r="L76" i="66"/>
  <c r="L79" i="66"/>
  <c r="L80" i="66"/>
  <c r="F68" i="66"/>
  <c r="F69" i="66"/>
  <c r="F71" i="66"/>
  <c r="F72" i="66"/>
  <c r="F73" i="66"/>
  <c r="F74" i="66"/>
  <c r="F75" i="66"/>
  <c r="F76" i="66"/>
  <c r="F79" i="66"/>
  <c r="F80" i="66"/>
  <c r="F81" i="66"/>
  <c r="F82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AP54" i="75"/>
  <c r="AP32" i="75"/>
  <c r="AP10" i="75"/>
  <c r="AP10" i="60"/>
  <c r="AP32" i="60"/>
  <c r="AP54" i="60"/>
  <c r="C7" i="2"/>
  <c r="N94" i="83"/>
  <c r="O94" i="83"/>
  <c r="L93" i="83"/>
  <c r="L94" i="83"/>
  <c r="F93" i="83"/>
  <c r="F94" i="83"/>
  <c r="N75" i="83"/>
  <c r="O75" i="83"/>
  <c r="L75" i="83"/>
  <c r="F75" i="83"/>
  <c r="O31" i="79"/>
  <c r="O9" i="79"/>
  <c r="O20" i="79"/>
  <c r="O29" i="79"/>
  <c r="O18" i="79"/>
  <c r="O7" i="79"/>
  <c r="AP53" i="75"/>
  <c r="AB64" i="75"/>
  <c r="M66" i="75"/>
  <c r="AP66" i="75" s="1"/>
  <c r="M65" i="75"/>
  <c r="AP65" i="75" s="1"/>
  <c r="AP31" i="75"/>
  <c r="AP9" i="75"/>
  <c r="M20" i="75"/>
  <c r="P20" i="66" l="1"/>
  <c r="P23" i="66"/>
  <c r="P50" i="48"/>
  <c r="P31" i="70"/>
  <c r="P91" i="68"/>
  <c r="P77" i="66"/>
  <c r="P31" i="66"/>
  <c r="P27" i="66"/>
  <c r="P57" i="81"/>
  <c r="P52" i="36"/>
  <c r="P92" i="86"/>
  <c r="P75" i="83"/>
  <c r="P92" i="68"/>
  <c r="P88" i="68"/>
  <c r="P84" i="68"/>
  <c r="P76" i="66"/>
  <c r="P70" i="66"/>
  <c r="P22" i="66"/>
  <c r="P24" i="66"/>
  <c r="P19" i="66"/>
  <c r="P21" i="66"/>
  <c r="P28" i="66"/>
  <c r="P94" i="86"/>
  <c r="P77" i="70"/>
  <c r="P50" i="70"/>
  <c r="P87" i="68"/>
  <c r="P89" i="68"/>
  <c r="P85" i="68"/>
  <c r="P71" i="66"/>
  <c r="P30" i="66"/>
  <c r="P26" i="66"/>
  <c r="P29" i="66"/>
  <c r="P25" i="66"/>
  <c r="P60" i="48"/>
  <c r="P31" i="48"/>
  <c r="P58" i="83"/>
  <c r="P57" i="83"/>
  <c r="P84" i="86"/>
  <c r="P54" i="3"/>
  <c r="P73" i="66"/>
  <c r="P75" i="66"/>
  <c r="P18" i="66"/>
  <c r="P85" i="86"/>
  <c r="P52" i="3"/>
  <c r="P49" i="70"/>
  <c r="P29" i="70"/>
  <c r="P30" i="70"/>
  <c r="P90" i="68"/>
  <c r="P86" i="68"/>
  <c r="P78" i="66"/>
  <c r="P79" i="66"/>
  <c r="P74" i="66"/>
  <c r="P69" i="66"/>
  <c r="P68" i="66"/>
  <c r="P72" i="66"/>
  <c r="P16" i="66"/>
  <c r="P17" i="66"/>
  <c r="P93" i="83"/>
  <c r="P92" i="83"/>
  <c r="P59" i="83"/>
  <c r="P94" i="83"/>
  <c r="AB42" i="60"/>
  <c r="AP31" i="60"/>
  <c r="AP9" i="60"/>
  <c r="AP53" i="60" l="1"/>
  <c r="M64" i="60"/>
  <c r="N81" i="68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60" i="68"/>
  <c r="O60" i="68"/>
  <c r="F59" i="68"/>
  <c r="N65" i="66"/>
  <c r="O65" i="66"/>
  <c r="N66" i="66"/>
  <c r="O66" i="66"/>
  <c r="N67" i="66"/>
  <c r="O67" i="66"/>
  <c r="N80" i="66"/>
  <c r="O80" i="66"/>
  <c r="N81" i="66"/>
  <c r="O81" i="66"/>
  <c r="N82" i="66"/>
  <c r="O82" i="66"/>
  <c r="L65" i="66"/>
  <c r="L66" i="66"/>
  <c r="L67" i="66"/>
  <c r="L81" i="66"/>
  <c r="L82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82" i="66" l="1"/>
  <c r="P65" i="66"/>
  <c r="P94" i="48"/>
  <c r="P90" i="48"/>
  <c r="P58" i="48"/>
  <c r="P60" i="46"/>
  <c r="P81" i="68"/>
  <c r="P67" i="66"/>
  <c r="P66" i="66"/>
  <c r="P80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81" i="66"/>
  <c r="P9" i="66"/>
  <c r="P11" i="66"/>
  <c r="P91" i="48"/>
  <c r="P91" i="47"/>
  <c r="P92" i="47"/>
  <c r="P89" i="47"/>
  <c r="P93" i="47"/>
  <c r="P60" i="68"/>
  <c r="F30" i="70"/>
  <c r="L74" i="70"/>
  <c r="N74" i="70"/>
  <c r="O74" i="70"/>
  <c r="L75" i="70"/>
  <c r="N75" i="70"/>
  <c r="O75" i="70"/>
  <c r="L76" i="70"/>
  <c r="N76" i="70"/>
  <c r="O76" i="70"/>
  <c r="F74" i="70"/>
  <c r="F75" i="70"/>
  <c r="F76" i="70"/>
  <c r="P74" i="70" l="1"/>
  <c r="P75" i="70"/>
  <c r="P76" i="70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C53" i="2"/>
  <c r="D53" i="2"/>
  <c r="J47" i="2"/>
  <c r="I47" i="2"/>
  <c r="D47" i="2"/>
  <c r="C47" i="2"/>
  <c r="J27" i="2"/>
  <c r="I27" i="2"/>
  <c r="D27" i="2"/>
  <c r="C27" i="2"/>
  <c r="J7" i="2"/>
  <c r="I7" i="2"/>
  <c r="D7" i="2"/>
  <c r="G7" i="2" s="1"/>
  <c r="AP8" i="75"/>
  <c r="AP30" i="75"/>
  <c r="AP52" i="75"/>
  <c r="AP8" i="60"/>
  <c r="AP30" i="60"/>
  <c r="AP52" i="60"/>
  <c r="N70" i="86"/>
  <c r="O70" i="86"/>
  <c r="F70" i="86"/>
  <c r="L70" i="86"/>
  <c r="G47" i="84" l="1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C95" i="86"/>
  <c r="B95" i="86"/>
  <c r="D95" i="86" s="1"/>
  <c r="L94" i="86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N15" i="85" s="1"/>
  <c r="M7" i="85"/>
  <c r="I7" i="85"/>
  <c r="H7" i="85"/>
  <c r="H15" i="85" s="1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J53" i="84"/>
  <c r="I53" i="84"/>
  <c r="D53" i="84"/>
  <c r="C53" i="84"/>
  <c r="P52" i="84"/>
  <c r="O52" i="84"/>
  <c r="M52" i="84"/>
  <c r="G52" i="84"/>
  <c r="P51" i="84"/>
  <c r="O51" i="84"/>
  <c r="M51" i="84"/>
  <c r="G51" i="84"/>
  <c r="J50" i="84"/>
  <c r="I50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J33" i="84"/>
  <c r="I33" i="84"/>
  <c r="D33" i="84"/>
  <c r="C33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J13" i="84"/>
  <c r="I13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L37" i="86" l="1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O32" i="79" l="1"/>
  <c r="O21" i="79"/>
  <c r="O10" i="79"/>
  <c r="K20" i="75"/>
  <c r="K21" i="75"/>
  <c r="K22" i="75"/>
  <c r="K23" i="75"/>
  <c r="Z64" i="60"/>
  <c r="AN64" i="60" s="1"/>
  <c r="Z65" i="60"/>
  <c r="Z66" i="60"/>
  <c r="Z67" i="60"/>
  <c r="K64" i="60"/>
  <c r="K65" i="60"/>
  <c r="K66" i="60"/>
  <c r="K67" i="60"/>
  <c r="K42" i="60"/>
  <c r="K43" i="60"/>
  <c r="K44" i="60"/>
  <c r="K45" i="60"/>
  <c r="Z20" i="60"/>
  <c r="AA20" i="60"/>
  <c r="Z21" i="60"/>
  <c r="AA21" i="60"/>
  <c r="Z22" i="60"/>
  <c r="AA22" i="60"/>
  <c r="Z23" i="60"/>
  <c r="AA23" i="60"/>
  <c r="K20" i="60"/>
  <c r="L20" i="60"/>
  <c r="K21" i="60"/>
  <c r="AN21" i="60" s="1"/>
  <c r="L21" i="60"/>
  <c r="K22" i="60"/>
  <c r="L22" i="60"/>
  <c r="K23" i="60"/>
  <c r="L23" i="60"/>
  <c r="N25" i="70"/>
  <c r="O25" i="70"/>
  <c r="N26" i="70"/>
  <c r="O26" i="70"/>
  <c r="N27" i="70"/>
  <c r="O27" i="70"/>
  <c r="N28" i="70"/>
  <c r="O28" i="70"/>
  <c r="L25" i="70"/>
  <c r="L26" i="70"/>
  <c r="L27" i="70"/>
  <c r="L28" i="70"/>
  <c r="F25" i="70"/>
  <c r="F26" i="70"/>
  <c r="F27" i="70"/>
  <c r="F28" i="70"/>
  <c r="N72" i="70"/>
  <c r="O72" i="70"/>
  <c r="N73" i="70"/>
  <c r="O73" i="70"/>
  <c r="L72" i="70"/>
  <c r="L73" i="70"/>
  <c r="F72" i="70"/>
  <c r="F73" i="70"/>
  <c r="F92" i="68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94" i="47"/>
  <c r="O94" i="47"/>
  <c r="L92" i="47"/>
  <c r="L93" i="47"/>
  <c r="L94" i="47"/>
  <c r="F92" i="47"/>
  <c r="F93" i="47"/>
  <c r="F94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N94" i="36"/>
  <c r="L94" i="36"/>
  <c r="F94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0" i="83"/>
  <c r="J60" i="83"/>
  <c r="K59" i="83"/>
  <c r="E59" i="83"/>
  <c r="D59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J31" i="83"/>
  <c r="F31" i="83"/>
  <c r="E31" i="83"/>
  <c r="D31" i="83"/>
  <c r="O30" i="83"/>
  <c r="N30" i="83"/>
  <c r="L30" i="83"/>
  <c r="K30" i="83"/>
  <c r="J30" i="83"/>
  <c r="F30" i="83"/>
  <c r="E30" i="83"/>
  <c r="D30" i="83"/>
  <c r="O29" i="83"/>
  <c r="N29" i="83"/>
  <c r="L29" i="83"/>
  <c r="K29" i="83"/>
  <c r="J29" i="83"/>
  <c r="F29" i="83"/>
  <c r="E29" i="83"/>
  <c r="D29" i="83"/>
  <c r="O28" i="83"/>
  <c r="N28" i="83"/>
  <c r="L28" i="83"/>
  <c r="K28" i="83"/>
  <c r="J28" i="83"/>
  <c r="F28" i="83"/>
  <c r="E28" i="83"/>
  <c r="D28" i="83"/>
  <c r="O27" i="83"/>
  <c r="N27" i="83"/>
  <c r="L27" i="83"/>
  <c r="K27" i="83"/>
  <c r="J27" i="83"/>
  <c r="F27" i="83"/>
  <c r="E27" i="83"/>
  <c r="D27" i="83"/>
  <c r="O26" i="83"/>
  <c r="N26" i="83"/>
  <c r="L26" i="83"/>
  <c r="K26" i="83"/>
  <c r="J26" i="83"/>
  <c r="F26" i="83"/>
  <c r="E26" i="83"/>
  <c r="D26" i="83"/>
  <c r="O25" i="83"/>
  <c r="N25" i="83"/>
  <c r="L25" i="83"/>
  <c r="K25" i="83"/>
  <c r="J25" i="83"/>
  <c r="F25" i="83"/>
  <c r="E25" i="83"/>
  <c r="D25" i="83"/>
  <c r="O24" i="83"/>
  <c r="N24" i="83"/>
  <c r="L24" i="83"/>
  <c r="K24" i="83"/>
  <c r="J24" i="83"/>
  <c r="F24" i="83"/>
  <c r="E24" i="83"/>
  <c r="D24" i="83"/>
  <c r="O23" i="83"/>
  <c r="N23" i="83"/>
  <c r="L23" i="83"/>
  <c r="K23" i="83"/>
  <c r="J23" i="83"/>
  <c r="F23" i="83"/>
  <c r="E23" i="83"/>
  <c r="D23" i="83"/>
  <c r="K22" i="83"/>
  <c r="J22" i="83"/>
  <c r="E22" i="83"/>
  <c r="D22" i="83"/>
  <c r="O21" i="83"/>
  <c r="N21" i="83"/>
  <c r="L21" i="83"/>
  <c r="K21" i="83"/>
  <c r="J21" i="83"/>
  <c r="F21" i="83"/>
  <c r="E21" i="83"/>
  <c r="D21" i="83"/>
  <c r="O20" i="83"/>
  <c r="N20" i="83"/>
  <c r="L20" i="83"/>
  <c r="K20" i="83"/>
  <c r="J20" i="83"/>
  <c r="F20" i="83"/>
  <c r="E20" i="83"/>
  <c r="D20" i="83"/>
  <c r="O19" i="83"/>
  <c r="N19" i="83"/>
  <c r="L19" i="83"/>
  <c r="K19" i="83"/>
  <c r="J19" i="83"/>
  <c r="F19" i="83"/>
  <c r="E19" i="83"/>
  <c r="D19" i="83"/>
  <c r="O18" i="83"/>
  <c r="N18" i="83"/>
  <c r="L18" i="83"/>
  <c r="K18" i="83"/>
  <c r="J18" i="83"/>
  <c r="F18" i="83"/>
  <c r="E18" i="83"/>
  <c r="D18" i="83"/>
  <c r="O17" i="83"/>
  <c r="N17" i="83"/>
  <c r="L17" i="83"/>
  <c r="K17" i="83"/>
  <c r="J17" i="83"/>
  <c r="F17" i="83"/>
  <c r="E17" i="83"/>
  <c r="D17" i="83"/>
  <c r="O16" i="83"/>
  <c r="N16" i="83"/>
  <c r="L16" i="83"/>
  <c r="K16" i="83"/>
  <c r="J16" i="83"/>
  <c r="F16" i="83"/>
  <c r="E16" i="83"/>
  <c r="D16" i="83"/>
  <c r="O15" i="83"/>
  <c r="N15" i="83"/>
  <c r="L15" i="83"/>
  <c r="K15" i="83"/>
  <c r="J15" i="83"/>
  <c r="F15" i="83"/>
  <c r="E15" i="83"/>
  <c r="D15" i="83"/>
  <c r="O14" i="83"/>
  <c r="N14" i="83"/>
  <c r="L14" i="83"/>
  <c r="K14" i="83"/>
  <c r="J14" i="83"/>
  <c r="F14" i="83"/>
  <c r="E14" i="83"/>
  <c r="D14" i="83"/>
  <c r="O13" i="83"/>
  <c r="N13" i="83"/>
  <c r="L13" i="83"/>
  <c r="K13" i="83"/>
  <c r="J13" i="83"/>
  <c r="F13" i="83"/>
  <c r="E13" i="83"/>
  <c r="D13" i="83"/>
  <c r="O12" i="83"/>
  <c r="N12" i="83"/>
  <c r="L12" i="83"/>
  <c r="K12" i="83"/>
  <c r="J12" i="83"/>
  <c r="F12" i="83"/>
  <c r="E12" i="83"/>
  <c r="D12" i="83"/>
  <c r="O11" i="83"/>
  <c r="N11" i="83"/>
  <c r="L11" i="83"/>
  <c r="K11" i="83"/>
  <c r="J11" i="83"/>
  <c r="F11" i="83"/>
  <c r="E11" i="83"/>
  <c r="D11" i="83"/>
  <c r="O10" i="83"/>
  <c r="N10" i="83"/>
  <c r="L10" i="83"/>
  <c r="K10" i="83"/>
  <c r="J10" i="83"/>
  <c r="F10" i="83"/>
  <c r="E10" i="83"/>
  <c r="D10" i="83"/>
  <c r="O9" i="83"/>
  <c r="N9" i="83"/>
  <c r="L9" i="83"/>
  <c r="K9" i="83"/>
  <c r="J9" i="83"/>
  <c r="F9" i="83"/>
  <c r="E9" i="83"/>
  <c r="D9" i="83"/>
  <c r="O8" i="83"/>
  <c r="N8" i="83"/>
  <c r="L8" i="83"/>
  <c r="K8" i="83"/>
  <c r="J8" i="83"/>
  <c r="F8" i="83"/>
  <c r="E8" i="83"/>
  <c r="D8" i="83"/>
  <c r="O7" i="83"/>
  <c r="N7" i="83"/>
  <c r="L7" i="83"/>
  <c r="K7" i="83"/>
  <c r="J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J94" i="81"/>
  <c r="E94" i="81"/>
  <c r="D94" i="81"/>
  <c r="O93" i="81"/>
  <c r="N93" i="81"/>
  <c r="L93" i="81"/>
  <c r="K93" i="81"/>
  <c r="J93" i="81"/>
  <c r="F93" i="81"/>
  <c r="E93" i="81"/>
  <c r="D93" i="81"/>
  <c r="O92" i="81"/>
  <c r="N92" i="81"/>
  <c r="L92" i="81"/>
  <c r="K92" i="81"/>
  <c r="J92" i="81"/>
  <c r="F92" i="81"/>
  <c r="E92" i="81"/>
  <c r="D92" i="81"/>
  <c r="O91" i="81"/>
  <c r="N91" i="81"/>
  <c r="L91" i="81"/>
  <c r="K91" i="81"/>
  <c r="J91" i="81"/>
  <c r="F91" i="81"/>
  <c r="E91" i="81"/>
  <c r="D91" i="81"/>
  <c r="O90" i="81"/>
  <c r="N90" i="81"/>
  <c r="L90" i="81"/>
  <c r="K90" i="81"/>
  <c r="J90" i="81"/>
  <c r="F90" i="81"/>
  <c r="E90" i="81"/>
  <c r="D90" i="81"/>
  <c r="O89" i="81"/>
  <c r="N89" i="81"/>
  <c r="L89" i="81"/>
  <c r="K89" i="81"/>
  <c r="J89" i="81"/>
  <c r="F89" i="81"/>
  <c r="E89" i="81"/>
  <c r="D89" i="81"/>
  <c r="O88" i="81"/>
  <c r="L88" i="81"/>
  <c r="K88" i="81"/>
  <c r="J88" i="81"/>
  <c r="F88" i="81"/>
  <c r="E88" i="81"/>
  <c r="D88" i="81"/>
  <c r="O87" i="81"/>
  <c r="K87" i="81"/>
  <c r="J87" i="81"/>
  <c r="E87" i="81"/>
  <c r="D87" i="81"/>
  <c r="O86" i="81"/>
  <c r="N86" i="81"/>
  <c r="K86" i="81"/>
  <c r="J86" i="81"/>
  <c r="F86" i="81"/>
  <c r="E86" i="81"/>
  <c r="D86" i="81"/>
  <c r="O85" i="81"/>
  <c r="N85" i="81"/>
  <c r="L85" i="81"/>
  <c r="K85" i="81"/>
  <c r="J85" i="81"/>
  <c r="F85" i="81"/>
  <c r="E85" i="81"/>
  <c r="D85" i="81"/>
  <c r="O84" i="81"/>
  <c r="N84" i="81"/>
  <c r="L84" i="81"/>
  <c r="K84" i="81"/>
  <c r="J84" i="81"/>
  <c r="F84" i="81"/>
  <c r="E84" i="81"/>
  <c r="D84" i="81"/>
  <c r="O83" i="81"/>
  <c r="N83" i="81"/>
  <c r="L83" i="81"/>
  <c r="K83" i="81"/>
  <c r="J83" i="81"/>
  <c r="F83" i="81"/>
  <c r="E83" i="81"/>
  <c r="D83" i="81"/>
  <c r="O82" i="81"/>
  <c r="N82" i="81"/>
  <c r="L82" i="81"/>
  <c r="K82" i="81"/>
  <c r="J82" i="81"/>
  <c r="F82" i="81"/>
  <c r="E82" i="81"/>
  <c r="D82" i="81"/>
  <c r="O81" i="81"/>
  <c r="N81" i="81"/>
  <c r="L81" i="81"/>
  <c r="K81" i="81"/>
  <c r="J81" i="81"/>
  <c r="F81" i="81"/>
  <c r="E81" i="81"/>
  <c r="D81" i="81"/>
  <c r="O80" i="81"/>
  <c r="N80" i="81"/>
  <c r="L80" i="81"/>
  <c r="K80" i="81"/>
  <c r="J80" i="81"/>
  <c r="F80" i="81"/>
  <c r="E80" i="81"/>
  <c r="D80" i="81"/>
  <c r="O79" i="81"/>
  <c r="N79" i="81"/>
  <c r="L79" i="81"/>
  <c r="K79" i="81"/>
  <c r="J79" i="81"/>
  <c r="F79" i="81"/>
  <c r="E79" i="81"/>
  <c r="D79" i="81"/>
  <c r="O78" i="81"/>
  <c r="N78" i="81"/>
  <c r="L78" i="81"/>
  <c r="K78" i="81"/>
  <c r="J78" i="81"/>
  <c r="F78" i="81"/>
  <c r="E78" i="81"/>
  <c r="D78" i="81"/>
  <c r="O77" i="81"/>
  <c r="N77" i="81"/>
  <c r="L77" i="81"/>
  <c r="K77" i="81"/>
  <c r="J77" i="81"/>
  <c r="F77" i="81"/>
  <c r="E77" i="81"/>
  <c r="D77" i="81"/>
  <c r="O76" i="81"/>
  <c r="N76" i="81"/>
  <c r="L76" i="81"/>
  <c r="K76" i="81"/>
  <c r="J76" i="81"/>
  <c r="F76" i="81"/>
  <c r="E76" i="81"/>
  <c r="D76" i="81"/>
  <c r="O75" i="81"/>
  <c r="N75" i="81"/>
  <c r="L75" i="81"/>
  <c r="K75" i="81"/>
  <c r="J75" i="81"/>
  <c r="F75" i="81"/>
  <c r="E75" i="81"/>
  <c r="D75" i="81"/>
  <c r="O74" i="81"/>
  <c r="N74" i="81"/>
  <c r="L74" i="81"/>
  <c r="K74" i="81"/>
  <c r="J74" i="81"/>
  <c r="F74" i="81"/>
  <c r="E74" i="81"/>
  <c r="D74" i="81"/>
  <c r="O73" i="81"/>
  <c r="N73" i="81"/>
  <c r="L73" i="81"/>
  <c r="K73" i="81"/>
  <c r="J73" i="81"/>
  <c r="F73" i="81"/>
  <c r="E73" i="81"/>
  <c r="D73" i="81"/>
  <c r="O72" i="81"/>
  <c r="N72" i="81"/>
  <c r="L72" i="81"/>
  <c r="K72" i="81"/>
  <c r="J72" i="81"/>
  <c r="F72" i="81"/>
  <c r="E72" i="81"/>
  <c r="D72" i="81"/>
  <c r="O71" i="81"/>
  <c r="N71" i="81"/>
  <c r="L71" i="81"/>
  <c r="K71" i="81"/>
  <c r="J71" i="81"/>
  <c r="F71" i="81"/>
  <c r="E71" i="81"/>
  <c r="D71" i="81"/>
  <c r="O70" i="81"/>
  <c r="N70" i="81"/>
  <c r="L70" i="81"/>
  <c r="K70" i="81"/>
  <c r="J70" i="81"/>
  <c r="F70" i="81"/>
  <c r="E70" i="81"/>
  <c r="D70" i="81"/>
  <c r="O69" i="81"/>
  <c r="N69" i="81"/>
  <c r="L69" i="81"/>
  <c r="K69" i="81"/>
  <c r="J69" i="81"/>
  <c r="F69" i="81"/>
  <c r="E69" i="81"/>
  <c r="D69" i="81"/>
  <c r="O68" i="81"/>
  <c r="N68" i="81"/>
  <c r="L68" i="81"/>
  <c r="K68" i="81"/>
  <c r="J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O54" i="81"/>
  <c r="N54" i="81"/>
  <c r="L54" i="81"/>
  <c r="K54" i="81"/>
  <c r="J54" i="81"/>
  <c r="F54" i="81"/>
  <c r="E54" i="81"/>
  <c r="D54" i="81"/>
  <c r="K53" i="81"/>
  <c r="J53" i="81"/>
  <c r="E53" i="81"/>
  <c r="D53" i="81"/>
  <c r="O52" i="81"/>
  <c r="K52" i="81"/>
  <c r="J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I32" i="81"/>
  <c r="H32" i="81"/>
  <c r="C32" i="81"/>
  <c r="B32" i="81"/>
  <c r="D32" i="81" s="1"/>
  <c r="O31" i="81"/>
  <c r="N31" i="81"/>
  <c r="L31" i="81"/>
  <c r="K31" i="81"/>
  <c r="J31" i="81"/>
  <c r="F31" i="81"/>
  <c r="E31" i="81"/>
  <c r="D31" i="81"/>
  <c r="O30" i="81"/>
  <c r="N30" i="81"/>
  <c r="L30" i="81"/>
  <c r="K30" i="81"/>
  <c r="J30" i="81"/>
  <c r="F30" i="81"/>
  <c r="E30" i="81"/>
  <c r="D30" i="81"/>
  <c r="O29" i="81"/>
  <c r="N29" i="81"/>
  <c r="L29" i="81"/>
  <c r="K29" i="81"/>
  <c r="J29" i="81"/>
  <c r="F29" i="81"/>
  <c r="E29" i="81"/>
  <c r="D29" i="81"/>
  <c r="O28" i="81"/>
  <c r="N28" i="81"/>
  <c r="L28" i="81"/>
  <c r="K28" i="81"/>
  <c r="J28" i="81"/>
  <c r="F28" i="81"/>
  <c r="E28" i="81"/>
  <c r="D28" i="81"/>
  <c r="O27" i="81"/>
  <c r="N27" i="81"/>
  <c r="L27" i="81"/>
  <c r="K27" i="81"/>
  <c r="J27" i="81"/>
  <c r="F27" i="81"/>
  <c r="E27" i="81"/>
  <c r="D27" i="81"/>
  <c r="O26" i="81"/>
  <c r="N26" i="81"/>
  <c r="L26" i="81"/>
  <c r="K26" i="81"/>
  <c r="J26" i="81"/>
  <c r="F26" i="81"/>
  <c r="E26" i="81"/>
  <c r="D26" i="81"/>
  <c r="O25" i="81"/>
  <c r="N25" i="81"/>
  <c r="L25" i="81"/>
  <c r="K25" i="81"/>
  <c r="J25" i="81"/>
  <c r="F25" i="81"/>
  <c r="E25" i="81"/>
  <c r="D25" i="81"/>
  <c r="O24" i="81"/>
  <c r="N24" i="81"/>
  <c r="L24" i="81"/>
  <c r="K24" i="81"/>
  <c r="J24" i="81"/>
  <c r="F24" i="81"/>
  <c r="E24" i="81"/>
  <c r="D24" i="81"/>
  <c r="O23" i="81"/>
  <c r="N23" i="81"/>
  <c r="L23" i="81"/>
  <c r="K23" i="81"/>
  <c r="J23" i="81"/>
  <c r="F23" i="81"/>
  <c r="E23" i="81"/>
  <c r="D23" i="81"/>
  <c r="O22" i="81"/>
  <c r="N22" i="81"/>
  <c r="L22" i="81"/>
  <c r="K22" i="81"/>
  <c r="J22" i="81"/>
  <c r="F22" i="81"/>
  <c r="E22" i="81"/>
  <c r="D22" i="81"/>
  <c r="O21" i="81"/>
  <c r="N21" i="81"/>
  <c r="L21" i="81"/>
  <c r="K21" i="81"/>
  <c r="J21" i="81"/>
  <c r="F21" i="81"/>
  <c r="E21" i="81"/>
  <c r="D21" i="81"/>
  <c r="O20" i="81"/>
  <c r="N20" i="81"/>
  <c r="L20" i="81"/>
  <c r="K20" i="81"/>
  <c r="J20" i="81"/>
  <c r="F20" i="81"/>
  <c r="E20" i="81"/>
  <c r="D20" i="81"/>
  <c r="O19" i="81"/>
  <c r="N19" i="81"/>
  <c r="L19" i="81"/>
  <c r="K19" i="81"/>
  <c r="J19" i="81"/>
  <c r="F19" i="81"/>
  <c r="E19" i="81"/>
  <c r="D19" i="81"/>
  <c r="O18" i="81"/>
  <c r="N18" i="81"/>
  <c r="L18" i="81"/>
  <c r="K18" i="81"/>
  <c r="J18" i="81"/>
  <c r="F18" i="81"/>
  <c r="E18" i="81"/>
  <c r="D18" i="81"/>
  <c r="O17" i="81"/>
  <c r="N17" i="81"/>
  <c r="L17" i="81"/>
  <c r="K17" i="81"/>
  <c r="J17" i="81"/>
  <c r="F17" i="81"/>
  <c r="E17" i="81"/>
  <c r="D17" i="81"/>
  <c r="O16" i="81"/>
  <c r="N16" i="81"/>
  <c r="L16" i="81"/>
  <c r="K16" i="81"/>
  <c r="J16" i="81"/>
  <c r="F16" i="81"/>
  <c r="E16" i="81"/>
  <c r="D16" i="81"/>
  <c r="O15" i="81"/>
  <c r="N15" i="81"/>
  <c r="L15" i="81"/>
  <c r="K15" i="81"/>
  <c r="J15" i="81"/>
  <c r="F15" i="81"/>
  <c r="E15" i="81"/>
  <c r="D15" i="81"/>
  <c r="O14" i="81"/>
  <c r="N14" i="81"/>
  <c r="L14" i="81"/>
  <c r="K14" i="81"/>
  <c r="J14" i="81"/>
  <c r="F14" i="81"/>
  <c r="E14" i="81"/>
  <c r="D14" i="81"/>
  <c r="O13" i="81"/>
  <c r="N13" i="81"/>
  <c r="L13" i="81"/>
  <c r="K13" i="81"/>
  <c r="J13" i="81"/>
  <c r="F13" i="81"/>
  <c r="E13" i="81"/>
  <c r="D13" i="81"/>
  <c r="O12" i="81"/>
  <c r="N12" i="81"/>
  <c r="L12" i="81"/>
  <c r="K12" i="81"/>
  <c r="J12" i="81"/>
  <c r="F12" i="81"/>
  <c r="E12" i="81"/>
  <c r="D12" i="81"/>
  <c r="O11" i="81"/>
  <c r="N11" i="81"/>
  <c r="L11" i="81"/>
  <c r="K11" i="81"/>
  <c r="J11" i="81"/>
  <c r="F11" i="81"/>
  <c r="E11" i="81"/>
  <c r="D11" i="81"/>
  <c r="O10" i="81"/>
  <c r="N10" i="81"/>
  <c r="L10" i="81"/>
  <c r="K10" i="81"/>
  <c r="J10" i="81"/>
  <c r="F10" i="81"/>
  <c r="E10" i="81"/>
  <c r="D10" i="81"/>
  <c r="O9" i="81"/>
  <c r="N9" i="81"/>
  <c r="L9" i="81"/>
  <c r="K9" i="81"/>
  <c r="J9" i="81"/>
  <c r="F9" i="81"/>
  <c r="E9" i="81"/>
  <c r="D9" i="81"/>
  <c r="O8" i="81"/>
  <c r="N8" i="81"/>
  <c r="L8" i="81"/>
  <c r="K8" i="81"/>
  <c r="J8" i="81"/>
  <c r="F8" i="81"/>
  <c r="E8" i="81"/>
  <c r="D8" i="81"/>
  <c r="O7" i="81"/>
  <c r="N7" i="81"/>
  <c r="L7" i="81"/>
  <c r="K7" i="81"/>
  <c r="J7" i="81"/>
  <c r="F7" i="81"/>
  <c r="E7" i="81"/>
  <c r="D7" i="81"/>
  <c r="N6" i="81"/>
  <c r="J6" i="81"/>
  <c r="H6" i="81"/>
  <c r="D6" i="81"/>
  <c r="C6" i="81"/>
  <c r="O6" i="81" s="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M15" i="80" s="1"/>
  <c r="I7" i="80"/>
  <c r="H7" i="80"/>
  <c r="H15" i="80" s="1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AN51" i="75"/>
  <c r="AO51" i="75"/>
  <c r="AP51" i="75"/>
  <c r="AN52" i="75"/>
  <c r="AO52" i="75"/>
  <c r="AQ52" i="75" s="1"/>
  <c r="AN53" i="75"/>
  <c r="AO53" i="75"/>
  <c r="AQ53" i="75" s="1"/>
  <c r="AN54" i="75"/>
  <c r="AO54" i="75"/>
  <c r="AQ54" i="75" s="1"/>
  <c r="AN55" i="75"/>
  <c r="AO55" i="75"/>
  <c r="AQ55" i="75" s="1"/>
  <c r="AN56" i="75"/>
  <c r="AO56" i="75"/>
  <c r="AQ56" i="75" s="1"/>
  <c r="AN57" i="75"/>
  <c r="AO57" i="75"/>
  <c r="AQ57" i="75" s="1"/>
  <c r="AN58" i="75"/>
  <c r="AO58" i="75"/>
  <c r="AQ58" i="75" s="1"/>
  <c r="AN59" i="75"/>
  <c r="AO59" i="75"/>
  <c r="AQ59" i="75" s="1"/>
  <c r="AN60" i="75"/>
  <c r="AO60" i="75"/>
  <c r="AQ60" i="75" s="1"/>
  <c r="AN61" i="75"/>
  <c r="AO61" i="75"/>
  <c r="AQ61" i="75" s="1"/>
  <c r="AN62" i="75"/>
  <c r="AO62" i="75"/>
  <c r="AP62" i="75"/>
  <c r="AP67" i="75"/>
  <c r="Z64" i="75"/>
  <c r="AA64" i="75"/>
  <c r="Z65" i="75"/>
  <c r="AA65" i="75"/>
  <c r="AC65" i="75" s="1"/>
  <c r="Z66" i="75"/>
  <c r="AA66" i="75"/>
  <c r="Z67" i="75"/>
  <c r="AA67" i="75"/>
  <c r="AN63" i="75"/>
  <c r="AO63" i="75"/>
  <c r="AP63" i="75"/>
  <c r="K64" i="75"/>
  <c r="L64" i="75"/>
  <c r="M64" i="75"/>
  <c r="AP64" i="75" s="1"/>
  <c r="K65" i="75"/>
  <c r="L65" i="75"/>
  <c r="K66" i="75"/>
  <c r="L66" i="75"/>
  <c r="K67" i="75"/>
  <c r="L67" i="75"/>
  <c r="M67" i="75"/>
  <c r="AO29" i="75"/>
  <c r="AP29" i="75"/>
  <c r="AO30" i="75"/>
  <c r="AQ30" i="75" s="1"/>
  <c r="AO31" i="75"/>
  <c r="AQ31" i="75" s="1"/>
  <c r="AO32" i="75"/>
  <c r="AQ32" i="75" s="1"/>
  <c r="AO33" i="75"/>
  <c r="AQ33" i="75" s="1"/>
  <c r="AO34" i="75"/>
  <c r="AQ34" i="75" s="1"/>
  <c r="AO35" i="75"/>
  <c r="AQ35" i="75" s="1"/>
  <c r="AO36" i="75"/>
  <c r="AQ36" i="75" s="1"/>
  <c r="AO37" i="75"/>
  <c r="AQ37" i="75" s="1"/>
  <c r="AO38" i="75"/>
  <c r="AQ38" i="75" s="1"/>
  <c r="AO39" i="75"/>
  <c r="AQ39" i="75" s="1"/>
  <c r="AO40" i="75"/>
  <c r="AP40" i="75"/>
  <c r="AM29" i="75"/>
  <c r="AN29" i="75"/>
  <c r="AM30" i="75"/>
  <c r="AN30" i="75"/>
  <c r="AM31" i="75"/>
  <c r="AN31" i="75"/>
  <c r="AM32" i="75"/>
  <c r="AN32" i="75"/>
  <c r="AM33" i="75"/>
  <c r="AN33" i="75"/>
  <c r="AM34" i="75"/>
  <c r="AN34" i="75"/>
  <c r="AM35" i="75"/>
  <c r="AN35" i="75"/>
  <c r="AM36" i="75"/>
  <c r="AN36" i="75"/>
  <c r="AM37" i="75"/>
  <c r="AN37" i="75"/>
  <c r="AM38" i="75"/>
  <c r="AN38" i="75"/>
  <c r="AM39" i="75"/>
  <c r="AN39" i="75"/>
  <c r="AM40" i="75"/>
  <c r="AN40" i="75"/>
  <c r="AM41" i="75"/>
  <c r="Z42" i="75"/>
  <c r="Z43" i="75"/>
  <c r="Z44" i="75"/>
  <c r="Z45" i="75"/>
  <c r="AN41" i="75"/>
  <c r="K42" i="75"/>
  <c r="L42" i="75"/>
  <c r="K43" i="75"/>
  <c r="AN43" i="75" s="1"/>
  <c r="L43" i="75"/>
  <c r="K44" i="75"/>
  <c r="L44" i="75"/>
  <c r="K45" i="75"/>
  <c r="L45" i="75"/>
  <c r="AN7" i="75"/>
  <c r="AO7" i="75"/>
  <c r="AP7" i="75"/>
  <c r="AN8" i="75"/>
  <c r="AO8" i="75"/>
  <c r="AQ8" i="75" s="1"/>
  <c r="AN9" i="75"/>
  <c r="AO9" i="75"/>
  <c r="AQ9" i="75" s="1"/>
  <c r="AN10" i="75"/>
  <c r="AO10" i="75"/>
  <c r="AQ10" i="75" s="1"/>
  <c r="AN11" i="75"/>
  <c r="AO11" i="75"/>
  <c r="AQ11" i="75" s="1"/>
  <c r="AN12" i="75"/>
  <c r="AO12" i="75"/>
  <c r="AQ12" i="75" s="1"/>
  <c r="AN13" i="75"/>
  <c r="AO13" i="75"/>
  <c r="AQ13" i="75" s="1"/>
  <c r="AN14" i="75"/>
  <c r="AO14" i="75"/>
  <c r="AQ14" i="75" s="1"/>
  <c r="AN15" i="75"/>
  <c r="AO15" i="75"/>
  <c r="AQ15" i="75" s="1"/>
  <c r="AN16" i="75"/>
  <c r="AO16" i="75"/>
  <c r="AQ16" i="75" s="1"/>
  <c r="AN17" i="75"/>
  <c r="AO17" i="75"/>
  <c r="AQ17" i="75" s="1"/>
  <c r="AN18" i="75"/>
  <c r="AO18" i="75"/>
  <c r="AP23" i="75"/>
  <c r="Z20" i="75"/>
  <c r="AN20" i="75" s="1"/>
  <c r="Z21" i="75"/>
  <c r="AN21" i="75" s="1"/>
  <c r="Z22" i="75"/>
  <c r="Z23" i="75"/>
  <c r="AM51" i="60"/>
  <c r="AN51" i="60"/>
  <c r="AO51" i="60"/>
  <c r="AP51" i="60"/>
  <c r="AM52" i="60"/>
  <c r="AN52" i="60"/>
  <c r="AO52" i="60"/>
  <c r="AQ52" i="60" s="1"/>
  <c r="AM53" i="60"/>
  <c r="AN53" i="60"/>
  <c r="AO53" i="60"/>
  <c r="AQ53" i="60" s="1"/>
  <c r="AM54" i="60"/>
  <c r="AN54" i="60"/>
  <c r="AO54" i="60"/>
  <c r="AQ54" i="60" s="1"/>
  <c r="AM55" i="60"/>
  <c r="AN55" i="60"/>
  <c r="AO55" i="60"/>
  <c r="AQ55" i="60" s="1"/>
  <c r="AM56" i="60"/>
  <c r="AN56" i="60"/>
  <c r="AO56" i="60"/>
  <c r="AQ56" i="60" s="1"/>
  <c r="AM57" i="60"/>
  <c r="AN57" i="60"/>
  <c r="AO57" i="60"/>
  <c r="AQ57" i="60" s="1"/>
  <c r="AM58" i="60"/>
  <c r="AN58" i="60"/>
  <c r="AO58" i="60"/>
  <c r="AQ58" i="60" s="1"/>
  <c r="AM59" i="60"/>
  <c r="AN59" i="60"/>
  <c r="AO59" i="60"/>
  <c r="AQ59" i="60" s="1"/>
  <c r="AM60" i="60"/>
  <c r="AN60" i="60"/>
  <c r="AO60" i="60"/>
  <c r="AQ60" i="60" s="1"/>
  <c r="AM61" i="60"/>
  <c r="AN61" i="60"/>
  <c r="AO61" i="60"/>
  <c r="AP61" i="60"/>
  <c r="AM62" i="60"/>
  <c r="AN62" i="60"/>
  <c r="AO62" i="60"/>
  <c r="AP62" i="60"/>
  <c r="AM63" i="60"/>
  <c r="AN65" i="60"/>
  <c r="AN66" i="60"/>
  <c r="AO63" i="60"/>
  <c r="AP63" i="60"/>
  <c r="AN63" i="60"/>
  <c r="AM29" i="60"/>
  <c r="AN29" i="60"/>
  <c r="AO29" i="60"/>
  <c r="AP29" i="60"/>
  <c r="AM30" i="60"/>
  <c r="AN30" i="60"/>
  <c r="AO30" i="60"/>
  <c r="AQ30" i="60" s="1"/>
  <c r="AM31" i="60"/>
  <c r="AN31" i="60"/>
  <c r="AO31" i="60"/>
  <c r="AQ31" i="60" s="1"/>
  <c r="AM32" i="60"/>
  <c r="AN32" i="60"/>
  <c r="AO32" i="60"/>
  <c r="AQ32" i="60" s="1"/>
  <c r="AM33" i="60"/>
  <c r="AN33" i="60"/>
  <c r="AO33" i="60"/>
  <c r="AQ33" i="60" s="1"/>
  <c r="AM34" i="60"/>
  <c r="AN34" i="60"/>
  <c r="AO34" i="60"/>
  <c r="AQ34" i="60" s="1"/>
  <c r="AM35" i="60"/>
  <c r="AN35" i="60"/>
  <c r="AO35" i="60"/>
  <c r="AQ35" i="60" s="1"/>
  <c r="AM36" i="60"/>
  <c r="AN36" i="60"/>
  <c r="AO36" i="60"/>
  <c r="AQ36" i="60" s="1"/>
  <c r="AM37" i="60"/>
  <c r="AN37" i="60"/>
  <c r="AO37" i="60"/>
  <c r="AQ37" i="60" s="1"/>
  <c r="AM38" i="60"/>
  <c r="AN38" i="60"/>
  <c r="AO38" i="60"/>
  <c r="AQ38" i="60" s="1"/>
  <c r="AM39" i="60"/>
  <c r="AN39" i="60"/>
  <c r="AO39" i="60"/>
  <c r="AQ39" i="60" s="1"/>
  <c r="AM40" i="60"/>
  <c r="AN40" i="60"/>
  <c r="AO40" i="60"/>
  <c r="AP40" i="60"/>
  <c r="AP45" i="60"/>
  <c r="Z42" i="60"/>
  <c r="AA42" i="60"/>
  <c r="Z43" i="60"/>
  <c r="AN43" i="60" s="1"/>
  <c r="AA43" i="60"/>
  <c r="AC43" i="60" s="1"/>
  <c r="Z44" i="60"/>
  <c r="AN44" i="60" s="1"/>
  <c r="AA44" i="60"/>
  <c r="AC44" i="60" s="1"/>
  <c r="Z45" i="60"/>
  <c r="AA45" i="60"/>
  <c r="AB45" i="60"/>
  <c r="AN41" i="60"/>
  <c r="AM7" i="60"/>
  <c r="AN7" i="60"/>
  <c r="AO7" i="60"/>
  <c r="AP7" i="60"/>
  <c r="AM8" i="60"/>
  <c r="AN8" i="60"/>
  <c r="AO8" i="60"/>
  <c r="AQ8" i="60" s="1"/>
  <c r="AM9" i="60"/>
  <c r="AN9" i="60"/>
  <c r="AO9" i="60"/>
  <c r="AQ9" i="60" s="1"/>
  <c r="AM10" i="60"/>
  <c r="AN10" i="60"/>
  <c r="AO10" i="60"/>
  <c r="AQ10" i="60" s="1"/>
  <c r="AM11" i="60"/>
  <c r="AN11" i="60"/>
  <c r="AO11" i="60"/>
  <c r="AQ11" i="60" s="1"/>
  <c r="AM12" i="60"/>
  <c r="AN12" i="60"/>
  <c r="AO12" i="60"/>
  <c r="AQ12" i="60" s="1"/>
  <c r="AM13" i="60"/>
  <c r="AN13" i="60"/>
  <c r="AO13" i="60"/>
  <c r="AQ13" i="60" s="1"/>
  <c r="AM14" i="60"/>
  <c r="AN14" i="60"/>
  <c r="AO14" i="60"/>
  <c r="AQ14" i="60" s="1"/>
  <c r="AM15" i="60"/>
  <c r="AN15" i="60"/>
  <c r="AO15" i="60"/>
  <c r="AQ15" i="60" s="1"/>
  <c r="AM16" i="60"/>
  <c r="AN16" i="60"/>
  <c r="AO16" i="60"/>
  <c r="AQ16" i="60" s="1"/>
  <c r="AM17" i="60"/>
  <c r="AN17" i="60"/>
  <c r="AO17" i="60"/>
  <c r="AQ17" i="60" s="1"/>
  <c r="AM18" i="60"/>
  <c r="AN18" i="60"/>
  <c r="AO18" i="60"/>
  <c r="AN20" i="60"/>
  <c r="AN23" i="60"/>
  <c r="AQ61" i="60" l="1"/>
  <c r="AN44" i="75"/>
  <c r="AN22" i="60"/>
  <c r="AN64" i="75"/>
  <c r="AN45" i="75"/>
  <c r="AN66" i="75"/>
  <c r="E38" i="81"/>
  <c r="I67" i="81"/>
  <c r="AN67" i="60"/>
  <c r="AN65" i="75"/>
  <c r="AN67" i="75"/>
  <c r="N55" i="66"/>
  <c r="AN42" i="75"/>
  <c r="AN45" i="60"/>
  <c r="AN42" i="60"/>
  <c r="AN22" i="75"/>
  <c r="P91" i="46"/>
  <c r="K62" i="81"/>
  <c r="D33" i="81"/>
  <c r="E96" i="83"/>
  <c r="P88" i="83"/>
  <c r="AO65" i="75"/>
  <c r="AQ65" i="75" s="1"/>
  <c r="P72" i="70"/>
  <c r="P82" i="48"/>
  <c r="J62" i="81"/>
  <c r="AO67" i="75"/>
  <c r="P27" i="70"/>
  <c r="P83" i="48"/>
  <c r="P79" i="48"/>
  <c r="P30" i="48"/>
  <c r="P91" i="83"/>
  <c r="P87" i="83"/>
  <c r="P92" i="46"/>
  <c r="P88" i="46"/>
  <c r="P94" i="81"/>
  <c r="R16" i="80"/>
  <c r="AO66" i="75"/>
  <c r="AQ66" i="75" s="1"/>
  <c r="P96" i="83"/>
  <c r="P89" i="83"/>
  <c r="P20" i="83"/>
  <c r="P93" i="46"/>
  <c r="P89" i="46"/>
  <c r="P87" i="81"/>
  <c r="P59" i="81"/>
  <c r="P60" i="81"/>
  <c r="P28" i="70"/>
  <c r="F83" i="66"/>
  <c r="P94" i="47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73" i="70"/>
  <c r="P26" i="70"/>
  <c r="P25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33" i="81"/>
  <c r="P7" i="81"/>
  <c r="P9" i="81"/>
  <c r="P12" i="81"/>
  <c r="P26" i="81"/>
  <c r="P27" i="81"/>
  <c r="P29" i="81"/>
  <c r="S11" i="80"/>
  <c r="P87" i="36"/>
  <c r="AO64" i="75"/>
  <c r="AQ64" i="75" s="1"/>
  <c r="AN23" i="75"/>
  <c r="AN19" i="75"/>
  <c r="AO41" i="60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0" i="83"/>
  <c r="P49" i="83"/>
  <c r="P52" i="83"/>
  <c r="P54" i="83"/>
  <c r="P50" i="83"/>
  <c r="F60" i="83"/>
  <c r="P41" i="83"/>
  <c r="P42" i="83"/>
  <c r="P45" i="83"/>
  <c r="P47" i="83"/>
  <c r="E60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4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0" i="83"/>
  <c r="E67" i="83"/>
  <c r="E6" i="83"/>
  <c r="I6" i="83" s="1"/>
  <c r="K32" i="83"/>
  <c r="K33" i="83" s="1"/>
  <c r="D38" i="83"/>
  <c r="D60" i="83"/>
  <c r="D62" i="83" s="1"/>
  <c r="H67" i="83"/>
  <c r="L32" i="83"/>
  <c r="E38" i="83"/>
  <c r="O60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N32" i="79"/>
  <c r="O33" i="79" s="1"/>
  <c r="N31" i="79"/>
  <c r="N29" i="79"/>
  <c r="N10" i="79"/>
  <c r="O11" i="79" s="1"/>
  <c r="M10" i="79"/>
  <c r="N9" i="79"/>
  <c r="N7" i="79"/>
  <c r="N20" i="79"/>
  <c r="M18" i="79"/>
  <c r="N18" i="79"/>
  <c r="N21" i="79"/>
  <c r="O22" i="79" s="1"/>
  <c r="Y64" i="75"/>
  <c r="Y65" i="75"/>
  <c r="Y66" i="75"/>
  <c r="Y67" i="75"/>
  <c r="J64" i="75"/>
  <c r="J65" i="75"/>
  <c r="J66" i="75"/>
  <c r="J67" i="75"/>
  <c r="Y42" i="75"/>
  <c r="AA42" i="75"/>
  <c r="AO42" i="75" s="1"/>
  <c r="Y43" i="75"/>
  <c r="AA43" i="75"/>
  <c r="AO43" i="75" s="1"/>
  <c r="Y44" i="75"/>
  <c r="AA44" i="75"/>
  <c r="AO44" i="75" s="1"/>
  <c r="Y45" i="75"/>
  <c r="AA45" i="75"/>
  <c r="AO45" i="75" s="1"/>
  <c r="J42" i="75"/>
  <c r="J43" i="75"/>
  <c r="J44" i="75"/>
  <c r="J45" i="75"/>
  <c r="Y20" i="75"/>
  <c r="Y21" i="75"/>
  <c r="Y22" i="75"/>
  <c r="Y23" i="75"/>
  <c r="J20" i="75"/>
  <c r="J21" i="75"/>
  <c r="J22" i="75"/>
  <c r="J23" i="75"/>
  <c r="Y64" i="60"/>
  <c r="AA64" i="60"/>
  <c r="Y65" i="60"/>
  <c r="AA65" i="60"/>
  <c r="Y66" i="60"/>
  <c r="AA66" i="60"/>
  <c r="Y67" i="60"/>
  <c r="AA67" i="60"/>
  <c r="J64" i="60"/>
  <c r="L64" i="60"/>
  <c r="J65" i="60"/>
  <c r="L65" i="60"/>
  <c r="N65" i="60" s="1"/>
  <c r="J66" i="60"/>
  <c r="L66" i="60"/>
  <c r="J67" i="60"/>
  <c r="L67" i="60"/>
  <c r="M67" i="60"/>
  <c r="Y42" i="60"/>
  <c r="Y43" i="60"/>
  <c r="Y44" i="60"/>
  <c r="Y45" i="60"/>
  <c r="J42" i="60"/>
  <c r="L42" i="60"/>
  <c r="AO42" i="60" s="1"/>
  <c r="J43" i="60"/>
  <c r="L43" i="60"/>
  <c r="AO43" i="60" s="1"/>
  <c r="J44" i="60"/>
  <c r="L44" i="60"/>
  <c r="AO44" i="60" s="1"/>
  <c r="J45" i="60"/>
  <c r="L45" i="60"/>
  <c r="AO45" i="60" s="1"/>
  <c r="Y20" i="60"/>
  <c r="Y21" i="60"/>
  <c r="Y22" i="60"/>
  <c r="Y23" i="60"/>
  <c r="J20" i="60"/>
  <c r="J21" i="60"/>
  <c r="J22" i="60"/>
  <c r="J23" i="6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AM21" i="60" l="1"/>
  <c r="AM67" i="60"/>
  <c r="AM43" i="75"/>
  <c r="AM20" i="60"/>
  <c r="AM45" i="60"/>
  <c r="AM66" i="60"/>
  <c r="AM42" i="75"/>
  <c r="AM65" i="60"/>
  <c r="AM45" i="75"/>
  <c r="AM23" i="60"/>
  <c r="AM64" i="60"/>
  <c r="AM44" i="75"/>
  <c r="P55" i="66"/>
  <c r="AO65" i="60"/>
  <c r="AO64" i="60"/>
  <c r="S16" i="80"/>
  <c r="S18" i="80"/>
  <c r="AO66" i="60"/>
  <c r="AO67" i="60"/>
  <c r="P95" i="83"/>
  <c r="AP19" i="60"/>
  <c r="AO19" i="60"/>
  <c r="P60" i="83"/>
  <c r="P32" i="83"/>
  <c r="P95" i="81"/>
  <c r="P61" i="81"/>
  <c r="P32" i="81"/>
  <c r="S17" i="80"/>
  <c r="AM44" i="60"/>
  <c r="AN19" i="60"/>
  <c r="AM43" i="60"/>
  <c r="AM42" i="60"/>
  <c r="AM22" i="60"/>
  <c r="N11" i="79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AM63" i="75"/>
  <c r="AO41" i="75"/>
  <c r="AO19" i="75"/>
  <c r="AP19" i="75"/>
  <c r="AM51" i="75"/>
  <c r="AM52" i="75"/>
  <c r="AM53" i="75"/>
  <c r="AM54" i="75"/>
  <c r="AM55" i="75"/>
  <c r="AM56" i="75"/>
  <c r="AM57" i="75"/>
  <c r="AM58" i="75"/>
  <c r="AM59" i="75"/>
  <c r="AM60" i="75"/>
  <c r="AM61" i="75"/>
  <c r="AM62" i="75"/>
  <c r="AM64" i="75"/>
  <c r="AM65" i="75"/>
  <c r="AM66" i="75"/>
  <c r="AM67" i="75"/>
  <c r="AM7" i="75"/>
  <c r="AM8" i="75"/>
  <c r="AM9" i="75"/>
  <c r="AM10" i="75"/>
  <c r="AM11" i="75"/>
  <c r="AM12" i="75"/>
  <c r="AM13" i="75"/>
  <c r="AM14" i="75"/>
  <c r="AM15" i="75"/>
  <c r="AM16" i="75"/>
  <c r="AM17" i="75"/>
  <c r="AM18" i="75"/>
  <c r="AM23" i="75" s="1"/>
  <c r="AM20" i="75"/>
  <c r="AM21" i="75"/>
  <c r="AM22" i="75"/>
  <c r="AQ48" i="60"/>
  <c r="AP41" i="60"/>
  <c r="AM19" i="60"/>
  <c r="R34" i="79"/>
  <c r="Q34" i="79"/>
  <c r="F34" i="79"/>
  <c r="E34" i="79"/>
  <c r="D34" i="79"/>
  <c r="C34" i="79"/>
  <c r="B34" i="79"/>
  <c r="R32" i="79"/>
  <c r="Q32" i="79"/>
  <c r="M32" i="79"/>
  <c r="N33" i="79" s="1"/>
  <c r="L32" i="79"/>
  <c r="K32" i="79"/>
  <c r="J32" i="79"/>
  <c r="I32" i="79"/>
  <c r="H32" i="79"/>
  <c r="G32" i="79"/>
  <c r="F32" i="79"/>
  <c r="E32" i="79"/>
  <c r="D32" i="79"/>
  <c r="C32" i="79"/>
  <c r="B32" i="79"/>
  <c r="R31" i="79"/>
  <c r="M31" i="79"/>
  <c r="L31" i="79"/>
  <c r="K31" i="79"/>
  <c r="J31" i="79"/>
  <c r="I31" i="79"/>
  <c r="H31" i="79"/>
  <c r="G31" i="79"/>
  <c r="F31" i="79"/>
  <c r="E31" i="79"/>
  <c r="D31" i="79"/>
  <c r="C31" i="79"/>
  <c r="R29" i="79"/>
  <c r="M29" i="79"/>
  <c r="L29" i="79"/>
  <c r="K29" i="79"/>
  <c r="J29" i="79"/>
  <c r="I29" i="79"/>
  <c r="H29" i="79"/>
  <c r="G29" i="79"/>
  <c r="F29" i="79"/>
  <c r="E29" i="79"/>
  <c r="D29" i="79"/>
  <c r="C29" i="79"/>
  <c r="R26" i="79"/>
  <c r="Q26" i="79"/>
  <c r="P26" i="79"/>
  <c r="R23" i="79"/>
  <c r="Q23" i="79"/>
  <c r="F23" i="79"/>
  <c r="E23" i="79"/>
  <c r="D23" i="79"/>
  <c r="C23" i="79"/>
  <c r="B23" i="79"/>
  <c r="R21" i="79"/>
  <c r="Q21" i="79"/>
  <c r="M21" i="79"/>
  <c r="N22" i="79" s="1"/>
  <c r="L21" i="79"/>
  <c r="K21" i="79"/>
  <c r="J21" i="79"/>
  <c r="J22" i="79" s="1"/>
  <c r="I21" i="79"/>
  <c r="H21" i="79"/>
  <c r="G21" i="79"/>
  <c r="F21" i="79"/>
  <c r="E21" i="79"/>
  <c r="D21" i="79"/>
  <c r="C21" i="79"/>
  <c r="B21" i="79"/>
  <c r="R20" i="79"/>
  <c r="M20" i="79"/>
  <c r="L20" i="79"/>
  <c r="K20" i="79"/>
  <c r="J20" i="79"/>
  <c r="I20" i="79"/>
  <c r="H20" i="79"/>
  <c r="G20" i="79"/>
  <c r="F20" i="79"/>
  <c r="E20" i="79"/>
  <c r="D20" i="79"/>
  <c r="C20" i="79"/>
  <c r="AG19" i="79"/>
  <c r="AG18" i="79"/>
  <c r="R18" i="79"/>
  <c r="L18" i="79"/>
  <c r="K18" i="79"/>
  <c r="J18" i="79"/>
  <c r="I18" i="79"/>
  <c r="H18" i="79"/>
  <c r="G18" i="79"/>
  <c r="F18" i="79"/>
  <c r="E18" i="79"/>
  <c r="D18" i="79"/>
  <c r="C18" i="79"/>
  <c r="AG17" i="79"/>
  <c r="AG16" i="79"/>
  <c r="AG15" i="79"/>
  <c r="R15" i="79"/>
  <c r="Q15" i="79"/>
  <c r="P15" i="79"/>
  <c r="AG14" i="79"/>
  <c r="Q14" i="79"/>
  <c r="Q25" i="79" s="1"/>
  <c r="AG13" i="79"/>
  <c r="AG12" i="79"/>
  <c r="R12" i="79"/>
  <c r="Q12" i="79"/>
  <c r="F12" i="79"/>
  <c r="E12" i="79"/>
  <c r="D12" i="79"/>
  <c r="C12" i="79"/>
  <c r="B12" i="79"/>
  <c r="AG11" i="79"/>
  <c r="AG10" i="79"/>
  <c r="R10" i="79"/>
  <c r="Q10" i="79"/>
  <c r="L10" i="79"/>
  <c r="K10" i="79"/>
  <c r="I10" i="79"/>
  <c r="H10" i="79"/>
  <c r="G10" i="79"/>
  <c r="F10" i="79"/>
  <c r="E10" i="79"/>
  <c r="D10" i="79"/>
  <c r="C10" i="79"/>
  <c r="B10" i="79"/>
  <c r="AG9" i="79"/>
  <c r="R9" i="79"/>
  <c r="M9" i="79"/>
  <c r="L9" i="79"/>
  <c r="K9" i="79"/>
  <c r="J9" i="79"/>
  <c r="I9" i="79"/>
  <c r="H9" i="79"/>
  <c r="G9" i="79"/>
  <c r="F9" i="79"/>
  <c r="E9" i="79"/>
  <c r="D9" i="79"/>
  <c r="C9" i="79"/>
  <c r="AG8" i="79"/>
  <c r="R7" i="79"/>
  <c r="M7" i="79"/>
  <c r="L7" i="79"/>
  <c r="I7" i="79"/>
  <c r="H7" i="79"/>
  <c r="G7" i="79"/>
  <c r="F7" i="79"/>
  <c r="E7" i="79"/>
  <c r="D7" i="79"/>
  <c r="C7" i="79"/>
  <c r="J6" i="79"/>
  <c r="J10" i="79" s="1"/>
  <c r="J11" i="79" s="1"/>
  <c r="J33" i="79" l="1"/>
  <c r="H33" i="79"/>
  <c r="AP41" i="75"/>
  <c r="F66" i="36"/>
  <c r="L66" i="36" s="1"/>
  <c r="F66" i="3"/>
  <c r="L66" i="3" s="1"/>
  <c r="P66" i="3" s="1"/>
  <c r="AM41" i="60"/>
  <c r="D22" i="79"/>
  <c r="L22" i="79"/>
  <c r="D33" i="79"/>
  <c r="L33" i="79"/>
  <c r="F33" i="79"/>
  <c r="F22" i="79"/>
  <c r="C22" i="79"/>
  <c r="C33" i="79"/>
  <c r="E11" i="79"/>
  <c r="G11" i="79"/>
  <c r="H22" i="79"/>
  <c r="I11" i="79"/>
  <c r="C11" i="79"/>
  <c r="L11" i="79"/>
  <c r="R33" i="79"/>
  <c r="R22" i="79"/>
  <c r="R11" i="79"/>
  <c r="AM19" i="75"/>
  <c r="D11" i="79"/>
  <c r="F11" i="79"/>
  <c r="H11" i="79"/>
  <c r="M11" i="79"/>
  <c r="K11" i="79"/>
  <c r="J7" i="79"/>
  <c r="E22" i="79"/>
  <c r="G22" i="79"/>
  <c r="I22" i="79"/>
  <c r="K22" i="79"/>
  <c r="M22" i="79"/>
  <c r="E33" i="79"/>
  <c r="G33" i="79"/>
  <c r="I33" i="79"/>
  <c r="K33" i="79"/>
  <c r="M33" i="79"/>
  <c r="K7" i="79"/>
  <c r="B32" i="66" l="1"/>
  <c r="C32" i="66"/>
  <c r="B61" i="36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68" i="46"/>
  <c r="K69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AC19" i="60" l="1"/>
  <c r="B32" i="47" l="1"/>
  <c r="C32" i="47"/>
  <c r="AC7" i="75" l="1"/>
  <c r="AC8" i="75"/>
  <c r="AC9" i="75"/>
  <c r="AC10" i="75"/>
  <c r="AC11" i="75"/>
  <c r="AC12" i="75"/>
  <c r="AC13" i="75"/>
  <c r="AC14" i="75"/>
  <c r="AC15" i="75"/>
  <c r="AC16" i="75"/>
  <c r="AC17" i="75"/>
  <c r="AC18" i="75"/>
  <c r="B32" i="70"/>
  <c r="C32" i="70"/>
  <c r="B32" i="48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N7" i="75"/>
  <c r="N8" i="75"/>
  <c r="N9" i="75"/>
  <c r="N10" i="75"/>
  <c r="N11" i="75"/>
  <c r="N12" i="75"/>
  <c r="AC7" i="60"/>
  <c r="AC8" i="60"/>
  <c r="AC9" i="60"/>
  <c r="AC10" i="60"/>
  <c r="AC11" i="60"/>
  <c r="AC12" i="60"/>
  <c r="P32" i="48" l="1"/>
  <c r="AC52" i="75"/>
  <c r="AC53" i="75"/>
  <c r="AC54" i="75"/>
  <c r="AC55" i="75"/>
  <c r="AC56" i="75"/>
  <c r="AC57" i="75"/>
  <c r="AC58" i="75"/>
  <c r="AC59" i="75"/>
  <c r="AC60" i="75"/>
  <c r="AC61" i="75"/>
  <c r="AC62" i="75"/>
  <c r="AC51" i="75"/>
  <c r="N52" i="75"/>
  <c r="N53" i="75"/>
  <c r="N54" i="75"/>
  <c r="N55" i="75"/>
  <c r="N56" i="75"/>
  <c r="N57" i="75"/>
  <c r="N58" i="75"/>
  <c r="N59" i="75"/>
  <c r="N60" i="75"/>
  <c r="N61" i="75"/>
  <c r="N62" i="75"/>
  <c r="N51" i="75"/>
  <c r="AC30" i="75"/>
  <c r="AC31" i="75"/>
  <c r="AC32" i="75"/>
  <c r="AC33" i="75"/>
  <c r="AC34" i="75"/>
  <c r="AC35" i="75"/>
  <c r="AC36" i="75"/>
  <c r="AC37" i="75"/>
  <c r="AC38" i="75"/>
  <c r="AC39" i="75"/>
  <c r="AC40" i="75"/>
  <c r="AC29" i="75"/>
  <c r="N30" i="75"/>
  <c r="N31" i="75"/>
  <c r="N32" i="75"/>
  <c r="N33" i="75"/>
  <c r="N34" i="75"/>
  <c r="N35" i="75"/>
  <c r="N36" i="75"/>
  <c r="N37" i="75"/>
  <c r="N38" i="75"/>
  <c r="N39" i="75"/>
  <c r="N40" i="75"/>
  <c r="N29" i="75"/>
  <c r="N13" i="75"/>
  <c r="N14" i="75"/>
  <c r="N15" i="75"/>
  <c r="N16" i="75"/>
  <c r="N17" i="75"/>
  <c r="N18" i="75"/>
  <c r="AC52" i="60"/>
  <c r="AC53" i="60"/>
  <c r="AC54" i="60"/>
  <c r="AC55" i="60"/>
  <c r="AC56" i="60"/>
  <c r="AC57" i="60"/>
  <c r="AC58" i="60"/>
  <c r="AC59" i="60"/>
  <c r="AC60" i="60"/>
  <c r="AC61" i="60"/>
  <c r="AC62" i="60"/>
  <c r="AC51" i="60"/>
  <c r="AC30" i="60"/>
  <c r="AC31" i="60"/>
  <c r="AC32" i="60"/>
  <c r="AC33" i="60"/>
  <c r="AC34" i="60"/>
  <c r="AC35" i="60"/>
  <c r="AC36" i="60"/>
  <c r="AC37" i="60"/>
  <c r="AC38" i="60"/>
  <c r="AC39" i="60"/>
  <c r="AC40" i="60"/>
  <c r="AC29" i="60"/>
  <c r="N52" i="60"/>
  <c r="N53" i="60"/>
  <c r="N54" i="60"/>
  <c r="N55" i="60"/>
  <c r="N56" i="60"/>
  <c r="N57" i="60"/>
  <c r="N58" i="60"/>
  <c r="N59" i="60"/>
  <c r="N60" i="60"/>
  <c r="N61" i="60"/>
  <c r="N62" i="60"/>
  <c r="N51" i="60"/>
  <c r="N30" i="60"/>
  <c r="N31" i="60"/>
  <c r="N32" i="60"/>
  <c r="N33" i="60"/>
  <c r="N34" i="60"/>
  <c r="N35" i="60"/>
  <c r="N36" i="60"/>
  <c r="N37" i="60"/>
  <c r="N38" i="60"/>
  <c r="N39" i="60"/>
  <c r="N40" i="60"/>
  <c r="N29" i="60"/>
  <c r="AC13" i="60"/>
  <c r="AC14" i="60"/>
  <c r="AC15" i="60"/>
  <c r="AC16" i="60"/>
  <c r="AC17" i="60"/>
  <c r="AC18" i="60"/>
  <c r="N8" i="60"/>
  <c r="N9" i="60"/>
  <c r="N10" i="60"/>
  <c r="N11" i="60"/>
  <c r="N12" i="60"/>
  <c r="N13" i="60"/>
  <c r="N14" i="60"/>
  <c r="N15" i="60"/>
  <c r="N16" i="60"/>
  <c r="N17" i="60"/>
  <c r="N18" i="60"/>
  <c r="N7" i="60"/>
  <c r="AC63" i="75" l="1"/>
  <c r="N63" i="75"/>
  <c r="AC41" i="75"/>
  <c r="N41" i="75"/>
  <c r="AC19" i="75"/>
  <c r="N19" i="75"/>
  <c r="AC63" i="60"/>
  <c r="N63" i="60"/>
  <c r="AC41" i="60"/>
  <c r="N41" i="60"/>
  <c r="N19" i="60" l="1"/>
  <c r="I32" i="46" l="1"/>
  <c r="K32" i="46" s="1"/>
  <c r="K33" i="46" s="1"/>
  <c r="H32" i="46"/>
  <c r="N93" i="68" l="1"/>
  <c r="O93" i="68"/>
  <c r="F93" i="68"/>
  <c r="N42" i="66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93" i="68"/>
  <c r="P45" i="66"/>
  <c r="P44" i="66"/>
  <c r="P42" i="66"/>
  <c r="L67" i="70" l="1"/>
  <c r="N67" i="70"/>
  <c r="O67" i="70"/>
  <c r="L68" i="70"/>
  <c r="N68" i="70"/>
  <c r="O68" i="70"/>
  <c r="L69" i="70"/>
  <c r="N69" i="70"/>
  <c r="O69" i="70"/>
  <c r="L70" i="70"/>
  <c r="N70" i="70"/>
  <c r="O70" i="70"/>
  <c r="L71" i="70"/>
  <c r="N71" i="70"/>
  <c r="O71" i="70"/>
  <c r="F67" i="70"/>
  <c r="F68" i="70"/>
  <c r="F69" i="70"/>
  <c r="F70" i="70"/>
  <c r="F71" i="70"/>
  <c r="L18" i="70"/>
  <c r="N18" i="70"/>
  <c r="O18" i="70"/>
  <c r="L19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8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70" i="70"/>
  <c r="P68" i="70"/>
  <c r="P23" i="70"/>
  <c r="P20" i="70"/>
  <c r="P18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71" i="70"/>
  <c r="P69" i="70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A19" i="75"/>
  <c r="A63" i="75" s="1"/>
  <c r="A63" i="60"/>
  <c r="A41" i="60"/>
  <c r="A41" i="75" l="1"/>
  <c r="P24" i="75"/>
  <c r="N67" i="75"/>
  <c r="AA20" i="75"/>
  <c r="AA21" i="75"/>
  <c r="AA22" i="75"/>
  <c r="AA23" i="75"/>
  <c r="L20" i="75"/>
  <c r="L21" i="75"/>
  <c r="N21" i="75" s="1"/>
  <c r="L22" i="75"/>
  <c r="L23" i="75"/>
  <c r="AO20" i="60"/>
  <c r="AO21" i="60"/>
  <c r="AO22" i="60"/>
  <c r="AO23" i="60"/>
  <c r="AO23" i="75" l="1"/>
  <c r="AO22" i="75"/>
  <c r="AO21" i="75"/>
  <c r="AO20" i="75"/>
  <c r="N66" i="75"/>
  <c r="N65" i="75"/>
  <c r="AQ51" i="75"/>
  <c r="N20" i="75"/>
  <c r="N64" i="75"/>
  <c r="AQ7" i="60"/>
  <c r="AQ63" i="75" l="1"/>
  <c r="AQ19" i="60" l="1"/>
  <c r="N54" i="48" l="1"/>
  <c r="O54" i="48"/>
  <c r="L54" i="48"/>
  <c r="F54" i="48"/>
  <c r="P54" i="48" l="1"/>
  <c r="X67" i="75" l="1"/>
  <c r="W67" i="75"/>
  <c r="V67" i="75"/>
  <c r="U67" i="75"/>
  <c r="T67" i="75"/>
  <c r="S67" i="75"/>
  <c r="R67" i="75"/>
  <c r="Q67" i="75"/>
  <c r="I67" i="75"/>
  <c r="H67" i="75"/>
  <c r="G67" i="75"/>
  <c r="F67" i="75"/>
  <c r="E67" i="75"/>
  <c r="D67" i="75"/>
  <c r="C67" i="75"/>
  <c r="B67" i="75"/>
  <c r="X66" i="75"/>
  <c r="W66" i="75"/>
  <c r="V66" i="75"/>
  <c r="U66" i="75"/>
  <c r="T66" i="75"/>
  <c r="S66" i="75"/>
  <c r="R66" i="75"/>
  <c r="Q66" i="75"/>
  <c r="I66" i="75"/>
  <c r="H66" i="75"/>
  <c r="G66" i="75"/>
  <c r="F66" i="75"/>
  <c r="E66" i="75"/>
  <c r="D66" i="75"/>
  <c r="C66" i="75"/>
  <c r="B66" i="75"/>
  <c r="X65" i="75"/>
  <c r="W65" i="75"/>
  <c r="V65" i="75"/>
  <c r="U65" i="75"/>
  <c r="T65" i="75"/>
  <c r="S65" i="75"/>
  <c r="R65" i="75"/>
  <c r="Q65" i="75"/>
  <c r="I65" i="75"/>
  <c r="H65" i="75"/>
  <c r="G65" i="75"/>
  <c r="F65" i="75"/>
  <c r="E65" i="75"/>
  <c r="D65" i="75"/>
  <c r="C65" i="75"/>
  <c r="B65" i="75"/>
  <c r="X64" i="75"/>
  <c r="W64" i="75"/>
  <c r="V64" i="75"/>
  <c r="U64" i="75"/>
  <c r="T64" i="75"/>
  <c r="S64" i="75"/>
  <c r="R64" i="75"/>
  <c r="Q64" i="75"/>
  <c r="I64" i="75"/>
  <c r="H64" i="75"/>
  <c r="G64" i="75"/>
  <c r="F64" i="75"/>
  <c r="E64" i="75"/>
  <c r="D64" i="75"/>
  <c r="C64" i="75"/>
  <c r="B64" i="75"/>
  <c r="AL62" i="75"/>
  <c r="AK62" i="75"/>
  <c r="AJ62" i="75"/>
  <c r="AI62" i="75"/>
  <c r="AH62" i="75"/>
  <c r="AG62" i="75"/>
  <c r="AF62" i="75"/>
  <c r="AE62" i="75"/>
  <c r="AL61" i="75"/>
  <c r="AK61" i="75"/>
  <c r="AJ61" i="75"/>
  <c r="AI61" i="75"/>
  <c r="AH61" i="75"/>
  <c r="AG61" i="75"/>
  <c r="AF61" i="75"/>
  <c r="AE61" i="75"/>
  <c r="AL60" i="75"/>
  <c r="AK60" i="75"/>
  <c r="AJ60" i="75"/>
  <c r="AI60" i="75"/>
  <c r="AH60" i="75"/>
  <c r="AG60" i="75"/>
  <c r="AF60" i="75"/>
  <c r="AE60" i="75"/>
  <c r="AL59" i="75"/>
  <c r="AK59" i="75"/>
  <c r="AJ59" i="75"/>
  <c r="AI59" i="75"/>
  <c r="AH59" i="75"/>
  <c r="AG59" i="75"/>
  <c r="AF59" i="75"/>
  <c r="AE59" i="75"/>
  <c r="AL58" i="75"/>
  <c r="AK58" i="75"/>
  <c r="AJ58" i="75"/>
  <c r="AI58" i="75"/>
  <c r="AH58" i="75"/>
  <c r="AG58" i="75"/>
  <c r="AF58" i="75"/>
  <c r="AE58" i="75"/>
  <c r="AL57" i="75"/>
  <c r="AK57" i="75"/>
  <c r="AJ57" i="75"/>
  <c r="AI57" i="75"/>
  <c r="AH57" i="75"/>
  <c r="AG57" i="75"/>
  <c r="AF57" i="75"/>
  <c r="AE57" i="75"/>
  <c r="AL56" i="75"/>
  <c r="AK56" i="75"/>
  <c r="AJ56" i="75"/>
  <c r="AI56" i="75"/>
  <c r="AH56" i="75"/>
  <c r="AG56" i="75"/>
  <c r="AF56" i="75"/>
  <c r="AE56" i="75"/>
  <c r="AL55" i="75"/>
  <c r="AK55" i="75"/>
  <c r="AJ55" i="75"/>
  <c r="AI55" i="75"/>
  <c r="AH55" i="75"/>
  <c r="AG55" i="75"/>
  <c r="AF55" i="75"/>
  <c r="AE55" i="75"/>
  <c r="AL54" i="75"/>
  <c r="AK54" i="75"/>
  <c r="AJ54" i="75"/>
  <c r="AI54" i="75"/>
  <c r="AH54" i="75"/>
  <c r="AG54" i="75"/>
  <c r="AF54" i="75"/>
  <c r="AE54" i="75"/>
  <c r="AL53" i="75"/>
  <c r="AK53" i="75"/>
  <c r="AJ53" i="75"/>
  <c r="AI53" i="75"/>
  <c r="AH53" i="75"/>
  <c r="AG53" i="75"/>
  <c r="AF53" i="75"/>
  <c r="AE53" i="75"/>
  <c r="AL52" i="75"/>
  <c r="AK52" i="75"/>
  <c r="AJ52" i="75"/>
  <c r="AI52" i="75"/>
  <c r="AH52" i="75"/>
  <c r="AG52" i="75"/>
  <c r="AF52" i="75"/>
  <c r="AE52" i="75"/>
  <c r="AL51" i="75"/>
  <c r="AK51" i="75"/>
  <c r="AJ51" i="75"/>
  <c r="AI51" i="75"/>
  <c r="AH51" i="75"/>
  <c r="AG51" i="75"/>
  <c r="AF51" i="75"/>
  <c r="AE51" i="75"/>
  <c r="AB45" i="75"/>
  <c r="X45" i="75"/>
  <c r="W45" i="75"/>
  <c r="V45" i="75"/>
  <c r="U45" i="75"/>
  <c r="T45" i="75"/>
  <c r="S45" i="75"/>
  <c r="R45" i="75"/>
  <c r="Q45" i="75"/>
  <c r="M45" i="75"/>
  <c r="N45" i="75" s="1"/>
  <c r="I45" i="75"/>
  <c r="H45" i="75"/>
  <c r="G45" i="75"/>
  <c r="F45" i="75"/>
  <c r="E45" i="75"/>
  <c r="D45" i="75"/>
  <c r="C45" i="75"/>
  <c r="B45" i="75"/>
  <c r="AB44" i="75"/>
  <c r="AC44" i="75" s="1"/>
  <c r="X44" i="75"/>
  <c r="W44" i="75"/>
  <c r="V44" i="75"/>
  <c r="U44" i="75"/>
  <c r="T44" i="75"/>
  <c r="S44" i="75"/>
  <c r="R44" i="75"/>
  <c r="Q44" i="75"/>
  <c r="M44" i="75"/>
  <c r="I44" i="75"/>
  <c r="H44" i="75"/>
  <c r="G44" i="75"/>
  <c r="F44" i="75"/>
  <c r="E44" i="75"/>
  <c r="D44" i="75"/>
  <c r="C44" i="75"/>
  <c r="B44" i="75"/>
  <c r="AB43" i="75"/>
  <c r="AC43" i="75" s="1"/>
  <c r="X43" i="75"/>
  <c r="W43" i="75"/>
  <c r="V43" i="75"/>
  <c r="U43" i="75"/>
  <c r="T43" i="75"/>
  <c r="S43" i="75"/>
  <c r="R43" i="75"/>
  <c r="Q43" i="75"/>
  <c r="M43" i="75"/>
  <c r="I43" i="75"/>
  <c r="H43" i="75"/>
  <c r="G43" i="75"/>
  <c r="F43" i="75"/>
  <c r="E43" i="75"/>
  <c r="D43" i="75"/>
  <c r="C43" i="75"/>
  <c r="B43" i="75"/>
  <c r="AB42" i="75"/>
  <c r="AC42" i="75" s="1"/>
  <c r="X42" i="75"/>
  <c r="W42" i="75"/>
  <c r="V42" i="75"/>
  <c r="U42" i="75"/>
  <c r="T42" i="75"/>
  <c r="S42" i="75"/>
  <c r="R42" i="75"/>
  <c r="Q42" i="75"/>
  <c r="M42" i="75"/>
  <c r="I42" i="75"/>
  <c r="H42" i="75"/>
  <c r="G42" i="75"/>
  <c r="F42" i="75"/>
  <c r="E42" i="75"/>
  <c r="D42" i="75"/>
  <c r="C42" i="75"/>
  <c r="B42" i="75"/>
  <c r="AQ40" i="75"/>
  <c r="AL40" i="75"/>
  <c r="AK40" i="75"/>
  <c r="AJ40" i="75"/>
  <c r="AI40" i="75"/>
  <c r="AH40" i="75"/>
  <c r="AG40" i="75"/>
  <c r="AF40" i="75"/>
  <c r="AE40" i="75"/>
  <c r="AL39" i="75"/>
  <c r="AK39" i="75"/>
  <c r="AJ39" i="75"/>
  <c r="AI39" i="75"/>
  <c r="AH39" i="75"/>
  <c r="AG39" i="75"/>
  <c r="AF39" i="75"/>
  <c r="AE39" i="75"/>
  <c r="AL38" i="75"/>
  <c r="AK38" i="75"/>
  <c r="AJ38" i="75"/>
  <c r="AI38" i="75"/>
  <c r="AH38" i="75"/>
  <c r="AG38" i="75"/>
  <c r="AF38" i="75"/>
  <c r="AE38" i="75"/>
  <c r="AL37" i="75"/>
  <c r="AK37" i="75"/>
  <c r="AJ37" i="75"/>
  <c r="AI37" i="75"/>
  <c r="AH37" i="75"/>
  <c r="AG37" i="75"/>
  <c r="AF37" i="75"/>
  <c r="AE37" i="75"/>
  <c r="AL36" i="75"/>
  <c r="AK36" i="75"/>
  <c r="AJ36" i="75"/>
  <c r="AI36" i="75"/>
  <c r="AH36" i="75"/>
  <c r="AG36" i="75"/>
  <c r="AF36" i="75"/>
  <c r="AE36" i="75"/>
  <c r="AL35" i="75"/>
  <c r="AK35" i="75"/>
  <c r="AJ35" i="75"/>
  <c r="AI35" i="75"/>
  <c r="AH35" i="75"/>
  <c r="AG35" i="75"/>
  <c r="AF35" i="75"/>
  <c r="AE35" i="75"/>
  <c r="AL34" i="75"/>
  <c r="AK34" i="75"/>
  <c r="AJ34" i="75"/>
  <c r="AI34" i="75"/>
  <c r="AH34" i="75"/>
  <c r="AG34" i="75"/>
  <c r="AF34" i="75"/>
  <c r="AE34" i="75"/>
  <c r="AL33" i="75"/>
  <c r="AK33" i="75"/>
  <c r="AJ33" i="75"/>
  <c r="AI33" i="75"/>
  <c r="AH33" i="75"/>
  <c r="AG33" i="75"/>
  <c r="AF33" i="75"/>
  <c r="AE33" i="75"/>
  <c r="AL32" i="75"/>
  <c r="AK32" i="75"/>
  <c r="AJ32" i="75"/>
  <c r="AI32" i="75"/>
  <c r="AH32" i="75"/>
  <c r="AG32" i="75"/>
  <c r="AF32" i="75"/>
  <c r="AE32" i="75"/>
  <c r="AL31" i="75"/>
  <c r="AK31" i="75"/>
  <c r="AJ31" i="75"/>
  <c r="AI31" i="75"/>
  <c r="AH31" i="75"/>
  <c r="AG31" i="75"/>
  <c r="AF31" i="75"/>
  <c r="AE31" i="75"/>
  <c r="AL30" i="75"/>
  <c r="AK30" i="75"/>
  <c r="AJ30" i="75"/>
  <c r="AI30" i="75"/>
  <c r="AH30" i="75"/>
  <c r="AG30" i="75"/>
  <c r="AF30" i="75"/>
  <c r="AE30" i="75"/>
  <c r="AQ29" i="75"/>
  <c r="AL29" i="75"/>
  <c r="AK29" i="75"/>
  <c r="AJ29" i="75"/>
  <c r="AI29" i="75"/>
  <c r="AH29" i="75"/>
  <c r="AG29" i="75"/>
  <c r="AF29" i="75"/>
  <c r="AE29" i="75"/>
  <c r="N26" i="75"/>
  <c r="AB23" i="75"/>
  <c r="AC23" i="75" s="1"/>
  <c r="X23" i="75"/>
  <c r="W23" i="75"/>
  <c r="V23" i="75"/>
  <c r="U23" i="75"/>
  <c r="T23" i="75"/>
  <c r="S23" i="75"/>
  <c r="R23" i="75"/>
  <c r="Q23" i="75"/>
  <c r="M23" i="75"/>
  <c r="N23" i="75" s="1"/>
  <c r="I23" i="75"/>
  <c r="H23" i="75"/>
  <c r="G23" i="75"/>
  <c r="F23" i="75"/>
  <c r="E23" i="75"/>
  <c r="D23" i="75"/>
  <c r="C23" i="75"/>
  <c r="B23" i="75"/>
  <c r="AB22" i="75"/>
  <c r="AC22" i="75" s="1"/>
  <c r="X22" i="75"/>
  <c r="W22" i="75"/>
  <c r="V22" i="75"/>
  <c r="U22" i="75"/>
  <c r="T22" i="75"/>
  <c r="S22" i="75"/>
  <c r="R22" i="75"/>
  <c r="Q22" i="75"/>
  <c r="M22" i="75"/>
  <c r="I22" i="75"/>
  <c r="H22" i="75"/>
  <c r="G22" i="75"/>
  <c r="F22" i="75"/>
  <c r="E22" i="75"/>
  <c r="D22" i="75"/>
  <c r="C22" i="75"/>
  <c r="B22" i="75"/>
  <c r="AB21" i="75"/>
  <c r="AP21" i="75" s="1"/>
  <c r="AQ21" i="75" s="1"/>
  <c r="X21" i="75"/>
  <c r="W21" i="75"/>
  <c r="V21" i="75"/>
  <c r="U21" i="75"/>
  <c r="T21" i="75"/>
  <c r="S21" i="75"/>
  <c r="R21" i="75"/>
  <c r="Q21" i="75"/>
  <c r="I21" i="75"/>
  <c r="H21" i="75"/>
  <c r="G21" i="75"/>
  <c r="F21" i="75"/>
  <c r="E21" i="75"/>
  <c r="D21" i="75"/>
  <c r="C21" i="75"/>
  <c r="B21" i="75"/>
  <c r="AB20" i="75"/>
  <c r="AP20" i="75" s="1"/>
  <c r="AQ20" i="75" s="1"/>
  <c r="X20" i="75"/>
  <c r="W20" i="75"/>
  <c r="V20" i="75"/>
  <c r="U20" i="75"/>
  <c r="T20" i="75"/>
  <c r="S20" i="75"/>
  <c r="R20" i="75"/>
  <c r="Q20" i="75"/>
  <c r="I20" i="75"/>
  <c r="H20" i="75"/>
  <c r="G20" i="75"/>
  <c r="F20" i="75"/>
  <c r="E20" i="75"/>
  <c r="D20" i="75"/>
  <c r="C20" i="75"/>
  <c r="B20" i="75"/>
  <c r="AL18" i="75"/>
  <c r="AK18" i="75"/>
  <c r="AJ18" i="75"/>
  <c r="AI18" i="75"/>
  <c r="AH18" i="75"/>
  <c r="AG18" i="75"/>
  <c r="AF18" i="75"/>
  <c r="AE18" i="75"/>
  <c r="AL17" i="75"/>
  <c r="AK17" i="75"/>
  <c r="AJ17" i="75"/>
  <c r="AI17" i="75"/>
  <c r="AH17" i="75"/>
  <c r="AG17" i="75"/>
  <c r="AF17" i="75"/>
  <c r="AE17" i="75"/>
  <c r="AL16" i="75"/>
  <c r="AK16" i="75"/>
  <c r="AJ16" i="75"/>
  <c r="AI16" i="75"/>
  <c r="AH16" i="75"/>
  <c r="AG16" i="75"/>
  <c r="AF16" i="75"/>
  <c r="AE16" i="75"/>
  <c r="AL15" i="75"/>
  <c r="AK15" i="75"/>
  <c r="AJ15" i="75"/>
  <c r="AI15" i="75"/>
  <c r="AH15" i="75"/>
  <c r="AG15" i="75"/>
  <c r="AF15" i="75"/>
  <c r="AE15" i="75"/>
  <c r="AL14" i="75"/>
  <c r="AK14" i="75"/>
  <c r="AJ14" i="75"/>
  <c r="AI14" i="75"/>
  <c r="AH14" i="75"/>
  <c r="AG14" i="75"/>
  <c r="AF14" i="75"/>
  <c r="AE14" i="75"/>
  <c r="AL13" i="75"/>
  <c r="AK13" i="75"/>
  <c r="AJ13" i="75"/>
  <c r="AI13" i="75"/>
  <c r="AH13" i="75"/>
  <c r="AG13" i="75"/>
  <c r="AF13" i="75"/>
  <c r="AE13" i="75"/>
  <c r="AL12" i="75"/>
  <c r="AK12" i="75"/>
  <c r="AJ12" i="75"/>
  <c r="AI12" i="75"/>
  <c r="AH12" i="75"/>
  <c r="AG12" i="75"/>
  <c r="AF12" i="75"/>
  <c r="AE12" i="75"/>
  <c r="AL11" i="75"/>
  <c r="AK11" i="75"/>
  <c r="AJ11" i="75"/>
  <c r="AI11" i="75"/>
  <c r="AH11" i="75"/>
  <c r="AG11" i="75"/>
  <c r="AF11" i="75"/>
  <c r="AE11" i="75"/>
  <c r="AL10" i="75"/>
  <c r="AK10" i="75"/>
  <c r="AJ10" i="75"/>
  <c r="AI10" i="75"/>
  <c r="AH10" i="75"/>
  <c r="AG10" i="75"/>
  <c r="AF10" i="75"/>
  <c r="AE10" i="75"/>
  <c r="AL9" i="75"/>
  <c r="AK9" i="75"/>
  <c r="AJ9" i="75"/>
  <c r="AI9" i="75"/>
  <c r="AH9" i="75"/>
  <c r="AG9" i="75"/>
  <c r="AF9" i="75"/>
  <c r="AE9" i="75"/>
  <c r="AL8" i="75"/>
  <c r="AK8" i="75"/>
  <c r="AJ8" i="75"/>
  <c r="AI8" i="75"/>
  <c r="AH8" i="75"/>
  <c r="AG8" i="75"/>
  <c r="AF8" i="75"/>
  <c r="AE8" i="75"/>
  <c r="AQ7" i="75"/>
  <c r="AL7" i="75"/>
  <c r="AK7" i="75"/>
  <c r="AJ7" i="75"/>
  <c r="AI7" i="75"/>
  <c r="AH7" i="75"/>
  <c r="AG7" i="75"/>
  <c r="AF7" i="75"/>
  <c r="AE7" i="75"/>
  <c r="AC45" i="75" l="1"/>
  <c r="AP45" i="75"/>
  <c r="AP44" i="75"/>
  <c r="AQ44" i="75" s="1"/>
  <c r="AP22" i="75"/>
  <c r="AQ22" i="75" s="1"/>
  <c r="AP43" i="75"/>
  <c r="AQ43" i="75" s="1"/>
  <c r="AP42" i="75"/>
  <c r="AQ42" i="75" s="1"/>
  <c r="N42" i="75"/>
  <c r="N43" i="75"/>
  <c r="N44" i="75"/>
  <c r="AF45" i="75"/>
  <c r="AF44" i="75"/>
  <c r="AE44" i="75"/>
  <c r="AG44" i="75"/>
  <c r="AC21" i="75"/>
  <c r="AC20" i="75"/>
  <c r="N22" i="75"/>
  <c r="AC67" i="75"/>
  <c r="AQ67" i="75"/>
  <c r="AC66" i="75"/>
  <c r="AG23" i="75"/>
  <c r="AI23" i="75"/>
  <c r="AK23" i="75"/>
  <c r="AF65" i="75"/>
  <c r="AH65" i="75"/>
  <c r="AJ65" i="75"/>
  <c r="AL65" i="75"/>
  <c r="AF66" i="75"/>
  <c r="AH66" i="75"/>
  <c r="AJ66" i="75"/>
  <c r="AL66" i="75"/>
  <c r="AC64" i="75"/>
  <c r="AI44" i="75"/>
  <c r="AK44" i="75"/>
  <c r="AF19" i="75"/>
  <c r="AH19" i="75"/>
  <c r="AJ19" i="75"/>
  <c r="AL19" i="75"/>
  <c r="AE20" i="75"/>
  <c r="AG20" i="75"/>
  <c r="AI20" i="75"/>
  <c r="AK20" i="75"/>
  <c r="AE23" i="75"/>
  <c r="AF43" i="75"/>
  <c r="AH43" i="75"/>
  <c r="AJ43" i="75"/>
  <c r="AL43" i="75"/>
  <c r="AI63" i="75"/>
  <c r="AF63" i="75"/>
  <c r="AH63" i="75"/>
  <c r="AJ63" i="75"/>
  <c r="AL63" i="75"/>
  <c r="AH23" i="75"/>
  <c r="AJ23" i="75"/>
  <c r="AL23" i="75"/>
  <c r="AF21" i="75"/>
  <c r="AH21" i="75"/>
  <c r="AJ21" i="75"/>
  <c r="AL21" i="75"/>
  <c r="AF22" i="75"/>
  <c r="AH22" i="75"/>
  <c r="AJ22" i="75"/>
  <c r="AL22" i="75"/>
  <c r="AF41" i="75"/>
  <c r="AH41" i="75"/>
  <c r="AJ41" i="75"/>
  <c r="AL41" i="75"/>
  <c r="AF42" i="75"/>
  <c r="AE42" i="75"/>
  <c r="AG42" i="75"/>
  <c r="AI42" i="75"/>
  <c r="AK42" i="75"/>
  <c r="AJ45" i="75"/>
  <c r="AE64" i="75"/>
  <c r="AI64" i="75"/>
  <c r="AE67" i="75"/>
  <c r="AI67" i="75"/>
  <c r="AE19" i="75"/>
  <c r="AG19" i="75"/>
  <c r="AI19" i="75"/>
  <c r="AK19" i="75"/>
  <c r="AF20" i="75"/>
  <c r="AH20" i="75"/>
  <c r="AJ20" i="75"/>
  <c r="AL20" i="75"/>
  <c r="AE21" i="75"/>
  <c r="AG21" i="75"/>
  <c r="AI21" i="75"/>
  <c r="AK21" i="75"/>
  <c r="AJ42" i="75"/>
  <c r="AJ44" i="75"/>
  <c r="AE45" i="75"/>
  <c r="AG45" i="75"/>
  <c r="AI45" i="75"/>
  <c r="AK45" i="75"/>
  <c r="AQ45" i="75"/>
  <c r="AI65" i="75"/>
  <c r="AE22" i="75"/>
  <c r="AG22" i="75"/>
  <c r="AI22" i="75"/>
  <c r="AK22" i="75"/>
  <c r="AF23" i="75"/>
  <c r="AE41" i="75"/>
  <c r="AG41" i="75"/>
  <c r="AI41" i="75"/>
  <c r="AK41" i="75"/>
  <c r="AQ41" i="75"/>
  <c r="AH42" i="75"/>
  <c r="AL42" i="75"/>
  <c r="AE43" i="75"/>
  <c r="AG43" i="75"/>
  <c r="AI43" i="75"/>
  <c r="AK43" i="75"/>
  <c r="AH44" i="75"/>
  <c r="AL44" i="75"/>
  <c r="AH45" i="75"/>
  <c r="AL45" i="75"/>
  <c r="AE63" i="75"/>
  <c r="AF64" i="75"/>
  <c r="AH64" i="75"/>
  <c r="AJ64" i="75"/>
  <c r="AL64" i="75"/>
  <c r="AE65" i="75"/>
  <c r="AE66" i="75"/>
  <c r="AI66" i="75"/>
  <c r="AF67" i="75"/>
  <c r="AH67" i="75"/>
  <c r="AJ67" i="75"/>
  <c r="AL67" i="75"/>
  <c r="N48" i="75"/>
  <c r="AG64" i="75"/>
  <c r="AK64" i="75"/>
  <c r="AG66" i="75"/>
  <c r="AK66" i="75"/>
  <c r="AQ23" i="75"/>
  <c r="AG63" i="75"/>
  <c r="AK63" i="75"/>
  <c r="AG65" i="75"/>
  <c r="AK65" i="75"/>
  <c r="AG67" i="75"/>
  <c r="AK67" i="75"/>
  <c r="AQ19" i="75" l="1"/>
  <c r="AC48" i="75"/>
  <c r="I61" i="3" l="1"/>
  <c r="B95" i="47" l="1"/>
  <c r="C95" i="47"/>
  <c r="I95" i="46"/>
  <c r="K95" i="46" s="1"/>
  <c r="H95" i="46"/>
  <c r="H61" i="3" l="1"/>
  <c r="K88" i="47" l="1"/>
  <c r="B83" i="70" l="1"/>
  <c r="C83" i="70"/>
  <c r="L57" i="46"/>
  <c r="N57" i="46"/>
  <c r="O57" i="46"/>
  <c r="L58" i="46"/>
  <c r="N58" i="46"/>
  <c r="O58" i="46"/>
  <c r="F57" i="46"/>
  <c r="F58" i="46"/>
  <c r="O94" i="36"/>
  <c r="P94" i="36" s="1"/>
  <c r="F83" i="70" l="1"/>
  <c r="P58" i="46"/>
  <c r="P57" i="46"/>
  <c r="M20" i="60" l="1"/>
  <c r="N94" i="68"/>
  <c r="O94" i="68"/>
  <c r="L94" i="68"/>
  <c r="F94" i="68"/>
  <c r="N20" i="60" l="1"/>
  <c r="P94" i="68"/>
  <c r="N43" i="47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O51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AQ62" i="60"/>
  <c r="AQ51" i="60"/>
  <c r="AL51" i="60"/>
  <c r="AL52" i="60"/>
  <c r="AL53" i="60"/>
  <c r="AL54" i="60"/>
  <c r="AL55" i="60"/>
  <c r="AL56" i="60"/>
  <c r="AL57" i="60"/>
  <c r="AL58" i="60"/>
  <c r="AL59" i="60"/>
  <c r="AL60" i="60"/>
  <c r="AL61" i="60"/>
  <c r="AL62" i="60"/>
  <c r="AB64" i="60"/>
  <c r="AP64" i="60" s="1"/>
  <c r="AQ64" i="60" s="1"/>
  <c r="X64" i="60"/>
  <c r="X65" i="60"/>
  <c r="X66" i="60"/>
  <c r="X67" i="60"/>
  <c r="N64" i="60"/>
  <c r="I64" i="60"/>
  <c r="I65" i="60"/>
  <c r="I66" i="60"/>
  <c r="I67" i="60"/>
  <c r="AQ40" i="60"/>
  <c r="AQ29" i="60"/>
  <c r="AL29" i="60"/>
  <c r="AL30" i="60"/>
  <c r="AL31" i="60"/>
  <c r="AL32" i="60"/>
  <c r="AL33" i="60"/>
  <c r="AL34" i="60"/>
  <c r="AL35" i="60"/>
  <c r="AL36" i="60"/>
  <c r="AL37" i="60"/>
  <c r="AL38" i="60"/>
  <c r="AL39" i="60"/>
  <c r="AL40" i="60"/>
  <c r="AC42" i="60"/>
  <c r="X42" i="60"/>
  <c r="X43" i="60"/>
  <c r="X44" i="60"/>
  <c r="X45" i="60"/>
  <c r="M42" i="60"/>
  <c r="AP42" i="60" s="1"/>
  <c r="AQ42" i="60" s="1"/>
  <c r="I42" i="60"/>
  <c r="I43" i="60"/>
  <c r="I44" i="60"/>
  <c r="I45" i="60"/>
  <c r="AL7" i="60"/>
  <c r="AL8" i="60"/>
  <c r="AL9" i="60"/>
  <c r="AL10" i="60"/>
  <c r="AL11" i="60"/>
  <c r="AL12" i="60"/>
  <c r="AL13" i="60"/>
  <c r="AL14" i="60"/>
  <c r="AL15" i="60"/>
  <c r="AL16" i="60"/>
  <c r="AL17" i="60"/>
  <c r="AL18" i="60"/>
  <c r="AB20" i="60"/>
  <c r="AP20" i="60" s="1"/>
  <c r="AQ20" i="60" s="1"/>
  <c r="X20" i="60"/>
  <c r="X21" i="60"/>
  <c r="X22" i="60"/>
  <c r="X23" i="60"/>
  <c r="I20" i="60"/>
  <c r="I21" i="60"/>
  <c r="I22" i="60"/>
  <c r="I23" i="60"/>
  <c r="AL63" i="60"/>
  <c r="AL41" i="60"/>
  <c r="AL19" i="60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M15" i="74" s="1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H15" i="72" s="1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G15" i="73" l="1"/>
  <c r="M15" i="73"/>
  <c r="N15" i="71"/>
  <c r="G15" i="74"/>
  <c r="AC64" i="60"/>
  <c r="N42" i="60"/>
  <c r="AL22" i="60"/>
  <c r="AL20" i="60"/>
  <c r="AC20" i="60"/>
  <c r="AL67" i="60"/>
  <c r="AL65" i="60"/>
  <c r="AL45" i="60"/>
  <c r="AL66" i="60"/>
  <c r="AL43" i="60"/>
  <c r="AL64" i="60"/>
  <c r="O17" i="72"/>
  <c r="P61" i="68"/>
  <c r="AL23" i="60"/>
  <c r="AL21" i="60"/>
  <c r="I16" i="74"/>
  <c r="I18" i="74"/>
  <c r="I16" i="72"/>
  <c r="I18" i="72"/>
  <c r="AL44" i="60"/>
  <c r="AL42" i="60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H83" i="70"/>
  <c r="N83" i="70" s="1"/>
  <c r="I83" i="70"/>
  <c r="L83" i="70" l="1"/>
  <c r="O83" i="70"/>
  <c r="P83" i="70" s="1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M22" i="60" l="1"/>
  <c r="N22" i="60" l="1"/>
  <c r="B61" i="70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AJ41" i="60" l="1"/>
  <c r="AF19" i="60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H32" i="36"/>
  <c r="I32" i="36"/>
  <c r="AE41" i="60" l="1"/>
  <c r="AE19" i="60"/>
  <c r="AK41" i="60"/>
  <c r="AI63" i="60"/>
  <c r="AG63" i="60"/>
  <c r="AF41" i="60"/>
  <c r="AE63" i="60"/>
  <c r="AH63" i="60"/>
  <c r="AH19" i="60"/>
  <c r="AI19" i="60"/>
  <c r="AG19" i="60"/>
  <c r="AI41" i="60"/>
  <c r="AG41" i="60"/>
  <c r="AH41" i="60"/>
  <c r="AF63" i="60"/>
  <c r="AK63" i="60"/>
  <c r="AK19" i="60"/>
  <c r="AJ63" i="60"/>
  <c r="AJ19" i="60"/>
  <c r="O84" i="70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J54" i="70"/>
  <c r="E54" i="70"/>
  <c r="D54" i="70"/>
  <c r="K53" i="70"/>
  <c r="J53" i="70"/>
  <c r="E53" i="70"/>
  <c r="D53" i="70"/>
  <c r="K52" i="70"/>
  <c r="J52" i="70"/>
  <c r="E52" i="70"/>
  <c r="D52" i="70"/>
  <c r="K51" i="70"/>
  <c r="J51" i="70"/>
  <c r="E51" i="70"/>
  <c r="D51" i="70"/>
  <c r="K50" i="70"/>
  <c r="J50" i="70"/>
  <c r="E50" i="70"/>
  <c r="D50" i="70"/>
  <c r="K49" i="70"/>
  <c r="J49" i="70"/>
  <c r="E49" i="70"/>
  <c r="D49" i="70"/>
  <c r="O48" i="70"/>
  <c r="N48" i="70"/>
  <c r="L48" i="70"/>
  <c r="K48" i="70"/>
  <c r="J48" i="70"/>
  <c r="F48" i="70"/>
  <c r="E48" i="70"/>
  <c r="D48" i="70"/>
  <c r="O47" i="70"/>
  <c r="N47" i="70"/>
  <c r="L47" i="70"/>
  <c r="K47" i="70"/>
  <c r="J47" i="70"/>
  <c r="F47" i="70"/>
  <c r="E47" i="70"/>
  <c r="D47" i="70"/>
  <c r="O46" i="70"/>
  <c r="N46" i="70"/>
  <c r="L46" i="70"/>
  <c r="K46" i="70"/>
  <c r="J46" i="70"/>
  <c r="F46" i="70"/>
  <c r="E46" i="70"/>
  <c r="D46" i="70"/>
  <c r="O45" i="70"/>
  <c r="N45" i="70"/>
  <c r="L45" i="70"/>
  <c r="K45" i="70"/>
  <c r="J45" i="70"/>
  <c r="F45" i="70"/>
  <c r="E45" i="70"/>
  <c r="D45" i="70"/>
  <c r="O44" i="70"/>
  <c r="N44" i="70"/>
  <c r="L44" i="70"/>
  <c r="K44" i="70"/>
  <c r="J44" i="70"/>
  <c r="F44" i="70"/>
  <c r="E44" i="70"/>
  <c r="D44" i="70"/>
  <c r="O43" i="70"/>
  <c r="N43" i="70"/>
  <c r="L43" i="70"/>
  <c r="K43" i="70"/>
  <c r="J43" i="70"/>
  <c r="F43" i="70"/>
  <c r="E43" i="70"/>
  <c r="D43" i="70"/>
  <c r="O42" i="70"/>
  <c r="N42" i="70"/>
  <c r="L42" i="70"/>
  <c r="K42" i="70"/>
  <c r="J42" i="70"/>
  <c r="F42" i="70"/>
  <c r="E42" i="70"/>
  <c r="D42" i="70"/>
  <c r="O41" i="70"/>
  <c r="N41" i="70"/>
  <c r="L41" i="70"/>
  <c r="K41" i="70"/>
  <c r="J41" i="70"/>
  <c r="F41" i="70"/>
  <c r="E41" i="70"/>
  <c r="D41" i="70"/>
  <c r="O40" i="70"/>
  <c r="N40" i="70"/>
  <c r="L40" i="70"/>
  <c r="K40" i="70"/>
  <c r="J40" i="70"/>
  <c r="F40" i="70"/>
  <c r="E40" i="70"/>
  <c r="D40" i="70"/>
  <c r="O39" i="70"/>
  <c r="N39" i="70"/>
  <c r="L39" i="70"/>
  <c r="K39" i="70"/>
  <c r="J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I32" i="70"/>
  <c r="H32" i="70"/>
  <c r="E32" i="70"/>
  <c r="K31" i="70"/>
  <c r="J31" i="70"/>
  <c r="E31" i="70"/>
  <c r="D31" i="70"/>
  <c r="K30" i="70"/>
  <c r="J30" i="70"/>
  <c r="E30" i="70"/>
  <c r="D30" i="70"/>
  <c r="K29" i="70"/>
  <c r="J29" i="70"/>
  <c r="E29" i="70"/>
  <c r="D29" i="70"/>
  <c r="K28" i="70"/>
  <c r="J28" i="70"/>
  <c r="E28" i="70"/>
  <c r="D28" i="70"/>
  <c r="K27" i="70"/>
  <c r="J27" i="70"/>
  <c r="E27" i="70"/>
  <c r="D27" i="70"/>
  <c r="K26" i="70"/>
  <c r="J26" i="70"/>
  <c r="E26" i="70"/>
  <c r="D26" i="70"/>
  <c r="K25" i="70"/>
  <c r="J25" i="70"/>
  <c r="E25" i="70"/>
  <c r="D25" i="70"/>
  <c r="K24" i="70"/>
  <c r="J24" i="70"/>
  <c r="E24" i="70"/>
  <c r="D24" i="70"/>
  <c r="K23" i="70"/>
  <c r="J23" i="70"/>
  <c r="E23" i="70"/>
  <c r="D23" i="70"/>
  <c r="K22" i="70"/>
  <c r="J22" i="70"/>
  <c r="E22" i="70"/>
  <c r="D22" i="70"/>
  <c r="K21" i="70"/>
  <c r="J21" i="70"/>
  <c r="E21" i="70"/>
  <c r="D21" i="70"/>
  <c r="K20" i="70"/>
  <c r="J20" i="70"/>
  <c r="E20" i="70"/>
  <c r="D20" i="70"/>
  <c r="K19" i="70"/>
  <c r="J19" i="70"/>
  <c r="E19" i="70"/>
  <c r="D19" i="70"/>
  <c r="K18" i="70"/>
  <c r="J18" i="70"/>
  <c r="E18" i="70"/>
  <c r="D18" i="70"/>
  <c r="O17" i="70"/>
  <c r="N17" i="70"/>
  <c r="L17" i="70"/>
  <c r="K17" i="70"/>
  <c r="J17" i="70"/>
  <c r="F17" i="70"/>
  <c r="E17" i="70"/>
  <c r="D17" i="70"/>
  <c r="O16" i="70"/>
  <c r="N16" i="70"/>
  <c r="L16" i="70"/>
  <c r="K16" i="70"/>
  <c r="J16" i="70"/>
  <c r="F16" i="70"/>
  <c r="E16" i="70"/>
  <c r="D16" i="70"/>
  <c r="O15" i="70"/>
  <c r="N15" i="70"/>
  <c r="L15" i="70"/>
  <c r="K15" i="70"/>
  <c r="J15" i="70"/>
  <c r="F15" i="70"/>
  <c r="E15" i="70"/>
  <c r="D15" i="70"/>
  <c r="O14" i="70"/>
  <c r="N14" i="70"/>
  <c r="L14" i="70"/>
  <c r="K14" i="70"/>
  <c r="J14" i="70"/>
  <c r="F14" i="70"/>
  <c r="E14" i="70"/>
  <c r="D14" i="70"/>
  <c r="O13" i="70"/>
  <c r="N13" i="70"/>
  <c r="L13" i="70"/>
  <c r="K13" i="70"/>
  <c r="J13" i="70"/>
  <c r="F13" i="70"/>
  <c r="E13" i="70"/>
  <c r="D13" i="70"/>
  <c r="O12" i="70"/>
  <c r="N12" i="70"/>
  <c r="L12" i="70"/>
  <c r="K12" i="70"/>
  <c r="J12" i="70"/>
  <c r="F12" i="70"/>
  <c r="E12" i="70"/>
  <c r="D12" i="70"/>
  <c r="O11" i="70"/>
  <c r="N11" i="70"/>
  <c r="L11" i="70"/>
  <c r="K11" i="70"/>
  <c r="J11" i="70"/>
  <c r="F11" i="70"/>
  <c r="E11" i="70"/>
  <c r="D11" i="70"/>
  <c r="O10" i="70"/>
  <c r="N10" i="70"/>
  <c r="L10" i="70"/>
  <c r="K10" i="70"/>
  <c r="J10" i="70"/>
  <c r="F10" i="70"/>
  <c r="E10" i="70"/>
  <c r="D10" i="70"/>
  <c r="O9" i="70"/>
  <c r="N9" i="70"/>
  <c r="L9" i="70"/>
  <c r="K9" i="70"/>
  <c r="J9" i="70"/>
  <c r="F9" i="70"/>
  <c r="E9" i="70"/>
  <c r="D9" i="70"/>
  <c r="O8" i="70"/>
  <c r="N8" i="70"/>
  <c r="L8" i="70"/>
  <c r="K8" i="70"/>
  <c r="J8" i="70"/>
  <c r="F8" i="70"/>
  <c r="E8" i="70"/>
  <c r="D8" i="70"/>
  <c r="O7" i="70"/>
  <c r="N7" i="70"/>
  <c r="L7" i="70"/>
  <c r="K7" i="70"/>
  <c r="J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F56" i="70" l="1"/>
  <c r="N56" i="70"/>
  <c r="O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I95" i="48" l="1"/>
  <c r="H95" i="48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AB66" i="60" l="1"/>
  <c r="AP66" i="60" s="1"/>
  <c r="AQ66" i="60" s="1"/>
  <c r="AB65" i="60"/>
  <c r="AP65" i="60" s="1"/>
  <c r="AQ65" i="60" s="1"/>
  <c r="N66" i="60"/>
  <c r="V64" i="60"/>
  <c r="W64" i="60"/>
  <c r="V65" i="60"/>
  <c r="W65" i="60"/>
  <c r="V66" i="60"/>
  <c r="W66" i="60"/>
  <c r="V67" i="60"/>
  <c r="W67" i="60"/>
  <c r="AB67" i="60"/>
  <c r="G64" i="60"/>
  <c r="H64" i="60"/>
  <c r="G65" i="60"/>
  <c r="H65" i="60"/>
  <c r="G66" i="60"/>
  <c r="H66" i="60"/>
  <c r="G67" i="60"/>
  <c r="H67" i="60"/>
  <c r="N67" i="60"/>
  <c r="AJ51" i="60"/>
  <c r="AK51" i="60"/>
  <c r="AJ52" i="60"/>
  <c r="AK52" i="60"/>
  <c r="AJ53" i="60"/>
  <c r="AK53" i="60"/>
  <c r="AJ54" i="60"/>
  <c r="AK54" i="60"/>
  <c r="AJ55" i="60"/>
  <c r="AK55" i="60"/>
  <c r="AJ56" i="60"/>
  <c r="AK56" i="60"/>
  <c r="AJ57" i="60"/>
  <c r="AK57" i="60"/>
  <c r="AJ58" i="60"/>
  <c r="AK58" i="60"/>
  <c r="AJ59" i="60"/>
  <c r="AK59" i="60"/>
  <c r="AJ60" i="60"/>
  <c r="AK60" i="60"/>
  <c r="AJ61" i="60"/>
  <c r="AK61" i="60"/>
  <c r="AJ62" i="60"/>
  <c r="AK62" i="60"/>
  <c r="V42" i="60"/>
  <c r="W42" i="60"/>
  <c r="V43" i="60"/>
  <c r="W43" i="60"/>
  <c r="V44" i="60"/>
  <c r="W44" i="60"/>
  <c r="V45" i="60"/>
  <c r="W45" i="60"/>
  <c r="AC45" i="60"/>
  <c r="M44" i="60"/>
  <c r="AP44" i="60" s="1"/>
  <c r="AQ44" i="60" s="1"/>
  <c r="M43" i="60"/>
  <c r="AP43" i="60" s="1"/>
  <c r="AQ43" i="60" s="1"/>
  <c r="G42" i="60"/>
  <c r="H42" i="60"/>
  <c r="G43" i="60"/>
  <c r="H43" i="60"/>
  <c r="G44" i="60"/>
  <c r="H44" i="60"/>
  <c r="G45" i="60"/>
  <c r="H45" i="60"/>
  <c r="M45" i="60"/>
  <c r="N45" i="60" s="1"/>
  <c r="AJ29" i="60"/>
  <c r="AK29" i="60"/>
  <c r="AJ30" i="60"/>
  <c r="AK30" i="60"/>
  <c r="AJ31" i="60"/>
  <c r="AK31" i="60"/>
  <c r="AJ32" i="60"/>
  <c r="AK32" i="60"/>
  <c r="AJ33" i="60"/>
  <c r="AK33" i="60"/>
  <c r="AJ34" i="60"/>
  <c r="AK34" i="60"/>
  <c r="AJ35" i="60"/>
  <c r="AK35" i="60"/>
  <c r="AJ36" i="60"/>
  <c r="AK36" i="60"/>
  <c r="AJ37" i="60"/>
  <c r="AK37" i="60"/>
  <c r="AJ38" i="60"/>
  <c r="AK38" i="60"/>
  <c r="AJ39" i="60"/>
  <c r="AK39" i="60"/>
  <c r="AJ40" i="60"/>
  <c r="AK40" i="60"/>
  <c r="AB23" i="60"/>
  <c r="AB22" i="60"/>
  <c r="AP22" i="60" s="1"/>
  <c r="AQ22" i="60" s="1"/>
  <c r="AB21" i="60"/>
  <c r="V20" i="60"/>
  <c r="W20" i="60"/>
  <c r="V21" i="60"/>
  <c r="W21" i="60"/>
  <c r="V22" i="60"/>
  <c r="W22" i="60"/>
  <c r="V23" i="60"/>
  <c r="W23" i="60"/>
  <c r="M23" i="60"/>
  <c r="M21" i="60"/>
  <c r="AJ7" i="60"/>
  <c r="AK7" i="60"/>
  <c r="AJ8" i="60"/>
  <c r="AK8" i="60"/>
  <c r="AJ9" i="60"/>
  <c r="AK9" i="60"/>
  <c r="AJ10" i="60"/>
  <c r="AK10" i="60"/>
  <c r="AJ11" i="60"/>
  <c r="AK11" i="60"/>
  <c r="AJ12" i="60"/>
  <c r="AK12" i="60"/>
  <c r="AJ13" i="60"/>
  <c r="AK13" i="60"/>
  <c r="AJ14" i="60"/>
  <c r="AK14" i="60"/>
  <c r="AJ15" i="60"/>
  <c r="AK15" i="60"/>
  <c r="AJ16" i="60"/>
  <c r="AK16" i="60"/>
  <c r="AJ17" i="60"/>
  <c r="AK17" i="60"/>
  <c r="AJ18" i="60"/>
  <c r="AK18" i="60"/>
  <c r="AC67" i="60" l="1"/>
  <c r="AP67" i="60"/>
  <c r="AC23" i="60"/>
  <c r="AP23" i="60"/>
  <c r="AP21" i="60"/>
  <c r="AQ21" i="60" s="1"/>
  <c r="AC21" i="60"/>
  <c r="AC65" i="60"/>
  <c r="AC66" i="60"/>
  <c r="N44" i="60"/>
  <c r="N43" i="60"/>
  <c r="AJ45" i="60"/>
  <c r="AJ44" i="60"/>
  <c r="AJ42" i="60"/>
  <c r="AC22" i="60"/>
  <c r="AQ23" i="60"/>
  <c r="N23" i="60"/>
  <c r="N21" i="60"/>
  <c r="AK65" i="60"/>
  <c r="AK67" i="60"/>
  <c r="AK45" i="60"/>
  <c r="AK44" i="60"/>
  <c r="AK43" i="60"/>
  <c r="AJ64" i="60"/>
  <c r="AQ67" i="60"/>
  <c r="AK42" i="60"/>
  <c r="AK66" i="60"/>
  <c r="AJ43" i="60"/>
  <c r="AJ67" i="60"/>
  <c r="AJ66" i="60"/>
  <c r="AJ65" i="60"/>
  <c r="AK64" i="60"/>
  <c r="G20" i="60"/>
  <c r="AJ20" i="60" s="1"/>
  <c r="G21" i="60"/>
  <c r="AJ21" i="60" s="1"/>
  <c r="G22" i="60"/>
  <c r="AJ22" i="60" s="1"/>
  <c r="G23" i="60"/>
  <c r="AJ23" i="60" s="1"/>
  <c r="U67" i="60"/>
  <c r="T67" i="60"/>
  <c r="S67" i="60"/>
  <c r="R67" i="60"/>
  <c r="Q67" i="60"/>
  <c r="F67" i="60"/>
  <c r="E67" i="60"/>
  <c r="D67" i="60"/>
  <c r="C67" i="60"/>
  <c r="B67" i="60"/>
  <c r="U66" i="60"/>
  <c r="T66" i="60"/>
  <c r="S66" i="60"/>
  <c r="R66" i="60"/>
  <c r="Q66" i="60"/>
  <c r="F66" i="60"/>
  <c r="E66" i="60"/>
  <c r="D66" i="60"/>
  <c r="C66" i="60"/>
  <c r="B66" i="60"/>
  <c r="U65" i="60"/>
  <c r="T65" i="60"/>
  <c r="S65" i="60"/>
  <c r="R65" i="60"/>
  <c r="Q65" i="60"/>
  <c r="F65" i="60"/>
  <c r="E65" i="60"/>
  <c r="D65" i="60"/>
  <c r="C65" i="60"/>
  <c r="B65" i="60"/>
  <c r="U64" i="60"/>
  <c r="T64" i="60"/>
  <c r="S64" i="60"/>
  <c r="R64" i="60"/>
  <c r="Q64" i="60"/>
  <c r="F64" i="60"/>
  <c r="E64" i="60"/>
  <c r="D64" i="60"/>
  <c r="C64" i="60"/>
  <c r="B64" i="60"/>
  <c r="AI62" i="60"/>
  <c r="AH62" i="60"/>
  <c r="AG62" i="60"/>
  <c r="AF62" i="60"/>
  <c r="AE62" i="60"/>
  <c r="AI61" i="60"/>
  <c r="AH61" i="60"/>
  <c r="AG61" i="60"/>
  <c r="AF61" i="60"/>
  <c r="AE61" i="60"/>
  <c r="AI60" i="60"/>
  <c r="AH60" i="60"/>
  <c r="AG60" i="60"/>
  <c r="AF60" i="60"/>
  <c r="AE60" i="60"/>
  <c r="AI59" i="60"/>
  <c r="AH59" i="60"/>
  <c r="AG59" i="60"/>
  <c r="AF59" i="60"/>
  <c r="AE59" i="60"/>
  <c r="AI58" i="60"/>
  <c r="AH58" i="60"/>
  <c r="AG58" i="60"/>
  <c r="AF58" i="60"/>
  <c r="AE58" i="60"/>
  <c r="AI57" i="60"/>
  <c r="AH57" i="60"/>
  <c r="AG57" i="60"/>
  <c r="AF57" i="60"/>
  <c r="AE57" i="60"/>
  <c r="AI56" i="60"/>
  <c r="AH56" i="60"/>
  <c r="AG56" i="60"/>
  <c r="AF56" i="60"/>
  <c r="AE56" i="60"/>
  <c r="AI55" i="60"/>
  <c r="AH55" i="60"/>
  <c r="AG55" i="60"/>
  <c r="AF55" i="60"/>
  <c r="AE55" i="60"/>
  <c r="AI54" i="60"/>
  <c r="AH54" i="60"/>
  <c r="AG54" i="60"/>
  <c r="AF54" i="60"/>
  <c r="AE54" i="60"/>
  <c r="AI53" i="60"/>
  <c r="AH53" i="60"/>
  <c r="AG53" i="60"/>
  <c r="AF53" i="60"/>
  <c r="AE53" i="60"/>
  <c r="AI52" i="60"/>
  <c r="AH52" i="60"/>
  <c r="AG52" i="60"/>
  <c r="AF52" i="60"/>
  <c r="AE52" i="60"/>
  <c r="AI51" i="60"/>
  <c r="AH51" i="60"/>
  <c r="AG51" i="60"/>
  <c r="AF51" i="60"/>
  <c r="AE51" i="60"/>
  <c r="U45" i="60"/>
  <c r="T45" i="60"/>
  <c r="S45" i="60"/>
  <c r="R45" i="60"/>
  <c r="Q45" i="60"/>
  <c r="F45" i="60"/>
  <c r="E45" i="60"/>
  <c r="D45" i="60"/>
  <c r="C45" i="60"/>
  <c r="B45" i="60"/>
  <c r="U44" i="60"/>
  <c r="T44" i="60"/>
  <c r="S44" i="60"/>
  <c r="R44" i="60"/>
  <c r="Q44" i="60"/>
  <c r="F44" i="60"/>
  <c r="E44" i="60"/>
  <c r="D44" i="60"/>
  <c r="C44" i="60"/>
  <c r="B44" i="60"/>
  <c r="U43" i="60"/>
  <c r="T43" i="60"/>
  <c r="S43" i="60"/>
  <c r="R43" i="60"/>
  <c r="Q43" i="60"/>
  <c r="F43" i="60"/>
  <c r="E43" i="60"/>
  <c r="D43" i="60"/>
  <c r="C43" i="60"/>
  <c r="B43" i="60"/>
  <c r="U42" i="60"/>
  <c r="T42" i="60"/>
  <c r="S42" i="60"/>
  <c r="R42" i="60"/>
  <c r="Q42" i="60"/>
  <c r="F42" i="60"/>
  <c r="E42" i="60"/>
  <c r="D42" i="60"/>
  <c r="C42" i="60"/>
  <c r="B42" i="60"/>
  <c r="AI40" i="60"/>
  <c r="AH40" i="60"/>
  <c r="AG40" i="60"/>
  <c r="AF40" i="60"/>
  <c r="AE40" i="60"/>
  <c r="AI39" i="60"/>
  <c r="AH39" i="60"/>
  <c r="AG39" i="60"/>
  <c r="AF39" i="60"/>
  <c r="AE39" i="60"/>
  <c r="AI38" i="60"/>
  <c r="AH38" i="60"/>
  <c r="AG38" i="60"/>
  <c r="AF38" i="60"/>
  <c r="AE38" i="60"/>
  <c r="AI37" i="60"/>
  <c r="AH37" i="60"/>
  <c r="AG37" i="60"/>
  <c r="AF37" i="60"/>
  <c r="AE37" i="60"/>
  <c r="AI36" i="60"/>
  <c r="AH36" i="60"/>
  <c r="AG36" i="60"/>
  <c r="AF36" i="60"/>
  <c r="AE36" i="60"/>
  <c r="AI35" i="60"/>
  <c r="AH35" i="60"/>
  <c r="AG35" i="60"/>
  <c r="AF35" i="60"/>
  <c r="AE35" i="60"/>
  <c r="AI34" i="60"/>
  <c r="AH34" i="60"/>
  <c r="AG34" i="60"/>
  <c r="AF34" i="60"/>
  <c r="AE34" i="60"/>
  <c r="AI33" i="60"/>
  <c r="AH33" i="60"/>
  <c r="AG33" i="60"/>
  <c r="AF33" i="60"/>
  <c r="AE33" i="60"/>
  <c r="AI32" i="60"/>
  <c r="AH32" i="60"/>
  <c r="AG32" i="60"/>
  <c r="AF32" i="60"/>
  <c r="AE32" i="60"/>
  <c r="AI31" i="60"/>
  <c r="AH31" i="60"/>
  <c r="AG31" i="60"/>
  <c r="AF31" i="60"/>
  <c r="AE31" i="60"/>
  <c r="AI30" i="60"/>
  <c r="AH30" i="60"/>
  <c r="AG30" i="60"/>
  <c r="AF30" i="60"/>
  <c r="AE30" i="60"/>
  <c r="AI29" i="60"/>
  <c r="AH29" i="60"/>
  <c r="AG29" i="60"/>
  <c r="AF29" i="60"/>
  <c r="AE29" i="60"/>
  <c r="U23" i="60"/>
  <c r="T23" i="60"/>
  <c r="S23" i="60"/>
  <c r="R23" i="60"/>
  <c r="Q23" i="60"/>
  <c r="H23" i="60"/>
  <c r="AK23" i="60" s="1"/>
  <c r="F23" i="60"/>
  <c r="E23" i="60"/>
  <c r="D23" i="60"/>
  <c r="C23" i="60"/>
  <c r="B23" i="60"/>
  <c r="U22" i="60"/>
  <c r="T22" i="60"/>
  <c r="S22" i="60"/>
  <c r="R22" i="60"/>
  <c r="Q22" i="60"/>
  <c r="H22" i="60"/>
  <c r="AK22" i="60" s="1"/>
  <c r="F22" i="60"/>
  <c r="E22" i="60"/>
  <c r="D22" i="60"/>
  <c r="C22" i="60"/>
  <c r="B22" i="60"/>
  <c r="U21" i="60"/>
  <c r="T21" i="60"/>
  <c r="S21" i="60"/>
  <c r="R21" i="60"/>
  <c r="Q21" i="60"/>
  <c r="H21" i="60"/>
  <c r="AK21" i="60" s="1"/>
  <c r="F21" i="60"/>
  <c r="E21" i="60"/>
  <c r="D21" i="60"/>
  <c r="C21" i="60"/>
  <c r="B21" i="60"/>
  <c r="U20" i="60"/>
  <c r="T20" i="60"/>
  <c r="S20" i="60"/>
  <c r="R20" i="60"/>
  <c r="Q20" i="60"/>
  <c r="H20" i="60"/>
  <c r="AK20" i="60" s="1"/>
  <c r="F20" i="60"/>
  <c r="E20" i="60"/>
  <c r="D20" i="60"/>
  <c r="C20" i="60"/>
  <c r="B20" i="60"/>
  <c r="AI18" i="60"/>
  <c r="AH18" i="60"/>
  <c r="AG18" i="60"/>
  <c r="AF18" i="60"/>
  <c r="AE18" i="60"/>
  <c r="AI17" i="60"/>
  <c r="AH17" i="60"/>
  <c r="AG17" i="60"/>
  <c r="AF17" i="60"/>
  <c r="AE17" i="60"/>
  <c r="AI16" i="60"/>
  <c r="AH16" i="60"/>
  <c r="AG16" i="60"/>
  <c r="AF16" i="60"/>
  <c r="AE16" i="60"/>
  <c r="AI15" i="60"/>
  <c r="AH15" i="60"/>
  <c r="AG15" i="60"/>
  <c r="AF15" i="60"/>
  <c r="AE15" i="60"/>
  <c r="AI14" i="60"/>
  <c r="AH14" i="60"/>
  <c r="AG14" i="60"/>
  <c r="AF14" i="60"/>
  <c r="AE14" i="60"/>
  <c r="AI13" i="60"/>
  <c r="AH13" i="60"/>
  <c r="AG13" i="60"/>
  <c r="AF13" i="60"/>
  <c r="AE13" i="60"/>
  <c r="AI12" i="60"/>
  <c r="AH12" i="60"/>
  <c r="AG12" i="60"/>
  <c r="AF12" i="60"/>
  <c r="AE12" i="60"/>
  <c r="AI11" i="60"/>
  <c r="AH11" i="60"/>
  <c r="AG11" i="60"/>
  <c r="AF11" i="60"/>
  <c r="AE11" i="60"/>
  <c r="AI10" i="60"/>
  <c r="AH10" i="60"/>
  <c r="AG10" i="60"/>
  <c r="AF10" i="60"/>
  <c r="AE10" i="60"/>
  <c r="AI9" i="60"/>
  <c r="AH9" i="60"/>
  <c r="AG9" i="60"/>
  <c r="AF9" i="60"/>
  <c r="AE9" i="60"/>
  <c r="AI8" i="60"/>
  <c r="AH8" i="60"/>
  <c r="AG8" i="60"/>
  <c r="AF8" i="60"/>
  <c r="AE8" i="60"/>
  <c r="AI7" i="60"/>
  <c r="AH7" i="60"/>
  <c r="AG7" i="60"/>
  <c r="AF7" i="60"/>
  <c r="AE7" i="60"/>
  <c r="AF23" i="60" l="1"/>
  <c r="AF21" i="60"/>
  <c r="AE22" i="60"/>
  <c r="AG22" i="60"/>
  <c r="AQ63" i="60"/>
  <c r="AQ41" i="60"/>
  <c r="AF20" i="60"/>
  <c r="AE21" i="60"/>
  <c r="AG21" i="60"/>
  <c r="AF22" i="60"/>
  <c r="AE23" i="60"/>
  <c r="AG23" i="60"/>
  <c r="AE20" i="60"/>
  <c r="AG20" i="60"/>
  <c r="AF64" i="60"/>
  <c r="AF65" i="60"/>
  <c r="AF66" i="60"/>
  <c r="AE67" i="60"/>
  <c r="AG67" i="60"/>
  <c r="AE64" i="60"/>
  <c r="AG64" i="60"/>
  <c r="AE65" i="60"/>
  <c r="AG65" i="60"/>
  <c r="AE66" i="60"/>
  <c r="AG66" i="60"/>
  <c r="AF67" i="60"/>
  <c r="AQ26" i="60"/>
  <c r="AE42" i="60"/>
  <c r="AG42" i="60"/>
  <c r="AE43" i="60"/>
  <c r="AG43" i="60"/>
  <c r="AF44" i="60"/>
  <c r="AF45" i="60"/>
  <c r="AF42" i="60"/>
  <c r="AE44" i="60"/>
  <c r="AG44" i="60"/>
  <c r="AE45" i="60"/>
  <c r="AG45" i="60"/>
  <c r="AH20" i="60"/>
  <c r="AH21" i="60"/>
  <c r="AH22" i="60"/>
  <c r="AH23" i="60"/>
  <c r="AI42" i="60"/>
  <c r="AI43" i="60"/>
  <c r="AI44" i="60"/>
  <c r="AI45" i="60"/>
  <c r="AH64" i="60"/>
  <c r="AH65" i="60"/>
  <c r="AH66" i="60"/>
  <c r="AH67" i="60"/>
  <c r="AI20" i="60"/>
  <c r="AI21" i="60"/>
  <c r="AI22" i="60"/>
  <c r="AI23" i="60"/>
  <c r="AH42" i="60"/>
  <c r="AH44" i="60"/>
  <c r="AH45" i="60"/>
  <c r="AI64" i="60"/>
  <c r="AI65" i="60"/>
  <c r="AI66" i="60"/>
  <c r="AI67" i="60"/>
  <c r="AF43" i="60"/>
  <c r="AH43" i="60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M55" i="49" s="1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F45" i="49" l="1"/>
  <c r="F55" i="49" s="1"/>
  <c r="H59" i="49"/>
  <c r="N55" i="49"/>
  <c r="L38" i="49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P55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N58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S38" i="49" s="1"/>
  <c r="T38" i="49" s="1"/>
  <c r="G30" i="49"/>
  <c r="I30" i="49" s="1"/>
  <c r="G29" i="49"/>
  <c r="I29" i="49" s="1"/>
  <c r="H28" i="49"/>
  <c r="G28" i="49"/>
  <c r="I28" i="49" s="1"/>
  <c r="N38" i="49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59" i="49" l="1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I12" i="49" s="1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P38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I61" i="48"/>
  <c r="H61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O53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J94" i="46"/>
  <c r="E94" i="46"/>
  <c r="D94" i="46"/>
  <c r="J93" i="46"/>
  <c r="E93" i="46"/>
  <c r="D93" i="46"/>
  <c r="J92" i="46"/>
  <c r="E92" i="46"/>
  <c r="D92" i="46"/>
  <c r="J91" i="46"/>
  <c r="E91" i="46"/>
  <c r="D91" i="46"/>
  <c r="J90" i="46"/>
  <c r="E90" i="46"/>
  <c r="D90" i="46"/>
  <c r="J89" i="46"/>
  <c r="E89" i="46"/>
  <c r="D89" i="46"/>
  <c r="J88" i="46"/>
  <c r="E88" i="46"/>
  <c r="D88" i="46"/>
  <c r="J87" i="46"/>
  <c r="E87" i="46"/>
  <c r="D87" i="46"/>
  <c r="J86" i="46"/>
  <c r="E86" i="46"/>
  <c r="D86" i="46"/>
  <c r="J85" i="46"/>
  <c r="E85" i="46"/>
  <c r="D85" i="46"/>
  <c r="J84" i="46"/>
  <c r="E84" i="46"/>
  <c r="D84" i="46"/>
  <c r="J83" i="46"/>
  <c r="E83" i="46"/>
  <c r="D83" i="46"/>
  <c r="J82" i="46"/>
  <c r="E82" i="46"/>
  <c r="D82" i="46"/>
  <c r="J81" i="46"/>
  <c r="E81" i="46"/>
  <c r="D81" i="46"/>
  <c r="J80" i="46"/>
  <c r="E80" i="46"/>
  <c r="D80" i="46"/>
  <c r="J79" i="46"/>
  <c r="E79" i="46"/>
  <c r="D79" i="46"/>
  <c r="J78" i="46"/>
  <c r="E78" i="46"/>
  <c r="D78" i="46"/>
  <c r="J77" i="46"/>
  <c r="E77" i="46"/>
  <c r="D77" i="46"/>
  <c r="J76" i="46"/>
  <c r="E76" i="46"/>
  <c r="D76" i="46"/>
  <c r="O75" i="46"/>
  <c r="N75" i="46"/>
  <c r="L75" i="46"/>
  <c r="J75" i="46"/>
  <c r="F75" i="46"/>
  <c r="E75" i="46"/>
  <c r="D75" i="46"/>
  <c r="O74" i="46"/>
  <c r="N74" i="46"/>
  <c r="L74" i="46"/>
  <c r="J74" i="46"/>
  <c r="F74" i="46"/>
  <c r="E74" i="46"/>
  <c r="D74" i="46"/>
  <c r="O73" i="46"/>
  <c r="N73" i="46"/>
  <c r="L73" i="46"/>
  <c r="J73" i="46"/>
  <c r="F73" i="46"/>
  <c r="E73" i="46"/>
  <c r="D73" i="46"/>
  <c r="O72" i="46"/>
  <c r="N72" i="46"/>
  <c r="L72" i="46"/>
  <c r="J72" i="46"/>
  <c r="F72" i="46"/>
  <c r="E72" i="46"/>
  <c r="D72" i="46"/>
  <c r="O71" i="46"/>
  <c r="N71" i="46"/>
  <c r="L71" i="46"/>
  <c r="J71" i="46"/>
  <c r="F71" i="46"/>
  <c r="E71" i="46"/>
  <c r="D71" i="46"/>
  <c r="O70" i="46"/>
  <c r="N70" i="46"/>
  <c r="L70" i="46"/>
  <c r="J70" i="46"/>
  <c r="F70" i="46"/>
  <c r="E70" i="46"/>
  <c r="D70" i="46"/>
  <c r="O69" i="46"/>
  <c r="N69" i="46"/>
  <c r="L69" i="46"/>
  <c r="J69" i="46"/>
  <c r="F69" i="46"/>
  <c r="E69" i="46"/>
  <c r="D69" i="46"/>
  <c r="O68" i="46"/>
  <c r="N68" i="46"/>
  <c r="L68" i="46"/>
  <c r="J68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C61" i="46"/>
  <c r="E61" i="46" s="1"/>
  <c r="B61" i="46"/>
  <c r="J60" i="46"/>
  <c r="E60" i="46"/>
  <c r="D60" i="46"/>
  <c r="J59" i="46"/>
  <c r="E59" i="46"/>
  <c r="D59" i="46"/>
  <c r="J58" i="46"/>
  <c r="E58" i="46"/>
  <c r="D58" i="46"/>
  <c r="J57" i="46"/>
  <c r="E57" i="46"/>
  <c r="D57" i="46"/>
  <c r="J56" i="46"/>
  <c r="E56" i="46"/>
  <c r="D56" i="46"/>
  <c r="J55" i="46"/>
  <c r="E55" i="46"/>
  <c r="D55" i="46"/>
  <c r="O54" i="46"/>
  <c r="N54" i="46"/>
  <c r="L54" i="46"/>
  <c r="J54" i="46"/>
  <c r="F54" i="46"/>
  <c r="E54" i="46"/>
  <c r="D54" i="46"/>
  <c r="O53" i="46"/>
  <c r="J53" i="46"/>
  <c r="E53" i="46"/>
  <c r="D53" i="46"/>
  <c r="O52" i="46"/>
  <c r="N52" i="46"/>
  <c r="L52" i="46"/>
  <c r="J52" i="46"/>
  <c r="F52" i="46"/>
  <c r="E52" i="46"/>
  <c r="D52" i="46"/>
  <c r="O51" i="46"/>
  <c r="N51" i="46"/>
  <c r="L51" i="46"/>
  <c r="J51" i="46"/>
  <c r="F51" i="46"/>
  <c r="E51" i="46"/>
  <c r="D51" i="46"/>
  <c r="O50" i="46"/>
  <c r="N50" i="46"/>
  <c r="L50" i="46"/>
  <c r="J50" i="46"/>
  <c r="F50" i="46"/>
  <c r="E50" i="46"/>
  <c r="D50" i="46"/>
  <c r="O49" i="46"/>
  <c r="N49" i="46"/>
  <c r="L49" i="46"/>
  <c r="J49" i="46"/>
  <c r="F49" i="46"/>
  <c r="E49" i="46"/>
  <c r="D49" i="46"/>
  <c r="O48" i="46"/>
  <c r="N48" i="46"/>
  <c r="L48" i="46"/>
  <c r="J48" i="46"/>
  <c r="F48" i="46"/>
  <c r="E48" i="46"/>
  <c r="D48" i="46"/>
  <c r="O47" i="46"/>
  <c r="N47" i="46"/>
  <c r="L47" i="46"/>
  <c r="J47" i="46"/>
  <c r="F47" i="46"/>
  <c r="E47" i="46"/>
  <c r="D47" i="46"/>
  <c r="O46" i="46"/>
  <c r="N46" i="46"/>
  <c r="L46" i="46"/>
  <c r="J46" i="46"/>
  <c r="F46" i="46"/>
  <c r="E46" i="46"/>
  <c r="D46" i="46"/>
  <c r="O45" i="46"/>
  <c r="N45" i="46"/>
  <c r="L45" i="46"/>
  <c r="J45" i="46"/>
  <c r="F45" i="46"/>
  <c r="E45" i="46"/>
  <c r="D45" i="46"/>
  <c r="O44" i="46"/>
  <c r="N44" i="46"/>
  <c r="L44" i="46"/>
  <c r="J44" i="46"/>
  <c r="F44" i="46"/>
  <c r="E44" i="46"/>
  <c r="D44" i="46"/>
  <c r="O43" i="46"/>
  <c r="N43" i="46"/>
  <c r="L43" i="46"/>
  <c r="J43" i="46"/>
  <c r="F43" i="46"/>
  <c r="E43" i="46"/>
  <c r="D43" i="46"/>
  <c r="O42" i="46"/>
  <c r="N42" i="46"/>
  <c r="L42" i="46"/>
  <c r="J42" i="46"/>
  <c r="F42" i="46"/>
  <c r="E42" i="46"/>
  <c r="D42" i="46"/>
  <c r="O41" i="46"/>
  <c r="N41" i="46"/>
  <c r="L41" i="46"/>
  <c r="J41" i="46"/>
  <c r="F41" i="46"/>
  <c r="E41" i="46"/>
  <c r="D41" i="46"/>
  <c r="O40" i="46"/>
  <c r="N40" i="46"/>
  <c r="L40" i="46"/>
  <c r="J40" i="46"/>
  <c r="F40" i="46"/>
  <c r="E40" i="46"/>
  <c r="D40" i="46"/>
  <c r="O39" i="46"/>
  <c r="N39" i="46"/>
  <c r="L39" i="46"/>
  <c r="J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J31" i="46"/>
  <c r="F31" i="46"/>
  <c r="E31" i="46"/>
  <c r="D31" i="46"/>
  <c r="O30" i="46"/>
  <c r="N30" i="46"/>
  <c r="L30" i="46"/>
  <c r="J30" i="46"/>
  <c r="F30" i="46"/>
  <c r="E30" i="46"/>
  <c r="D30" i="46"/>
  <c r="O29" i="46"/>
  <c r="N29" i="46"/>
  <c r="L29" i="46"/>
  <c r="J29" i="46"/>
  <c r="F29" i="46"/>
  <c r="E29" i="46"/>
  <c r="D29" i="46"/>
  <c r="O28" i="46"/>
  <c r="N28" i="46"/>
  <c r="L28" i="46"/>
  <c r="J28" i="46"/>
  <c r="F28" i="46"/>
  <c r="E28" i="46"/>
  <c r="D28" i="46"/>
  <c r="L27" i="46"/>
  <c r="J27" i="46"/>
  <c r="F27" i="46"/>
  <c r="E27" i="46"/>
  <c r="D27" i="46"/>
  <c r="L26" i="46"/>
  <c r="J26" i="46"/>
  <c r="F26" i="46"/>
  <c r="E26" i="46"/>
  <c r="D26" i="46"/>
  <c r="J25" i="46"/>
  <c r="E25" i="46"/>
  <c r="D25" i="46"/>
  <c r="J24" i="46"/>
  <c r="E24" i="46"/>
  <c r="D24" i="46"/>
  <c r="O23" i="46"/>
  <c r="N23" i="46"/>
  <c r="L23" i="46"/>
  <c r="J23" i="46"/>
  <c r="F23" i="46"/>
  <c r="E23" i="46"/>
  <c r="D23" i="46"/>
  <c r="O22" i="46"/>
  <c r="N22" i="46"/>
  <c r="L22" i="46"/>
  <c r="J22" i="46"/>
  <c r="F22" i="46"/>
  <c r="E22" i="46"/>
  <c r="D22" i="46"/>
  <c r="O21" i="46"/>
  <c r="N21" i="46"/>
  <c r="L21" i="46"/>
  <c r="J21" i="46"/>
  <c r="F21" i="46"/>
  <c r="E21" i="46"/>
  <c r="D21" i="46"/>
  <c r="O20" i="46"/>
  <c r="N20" i="46"/>
  <c r="L20" i="46"/>
  <c r="J20" i="46"/>
  <c r="F20" i="46"/>
  <c r="E20" i="46"/>
  <c r="D20" i="46"/>
  <c r="O19" i="46"/>
  <c r="N19" i="46"/>
  <c r="L19" i="46"/>
  <c r="J19" i="46"/>
  <c r="F19" i="46"/>
  <c r="E19" i="46"/>
  <c r="D19" i="46"/>
  <c r="O18" i="46"/>
  <c r="N18" i="46"/>
  <c r="L18" i="46"/>
  <c r="J18" i="46"/>
  <c r="F18" i="46"/>
  <c r="E18" i="46"/>
  <c r="D18" i="46"/>
  <c r="O17" i="46"/>
  <c r="N17" i="46"/>
  <c r="L17" i="46"/>
  <c r="J17" i="46"/>
  <c r="F17" i="46"/>
  <c r="E17" i="46"/>
  <c r="D17" i="46"/>
  <c r="O16" i="46"/>
  <c r="N16" i="46"/>
  <c r="L16" i="46"/>
  <c r="J16" i="46"/>
  <c r="F16" i="46"/>
  <c r="E16" i="46"/>
  <c r="D16" i="46"/>
  <c r="O15" i="46"/>
  <c r="N15" i="46"/>
  <c r="L15" i="46"/>
  <c r="J15" i="46"/>
  <c r="F15" i="46"/>
  <c r="E15" i="46"/>
  <c r="D15" i="46"/>
  <c r="O14" i="46"/>
  <c r="N14" i="46"/>
  <c r="L14" i="46"/>
  <c r="J14" i="46"/>
  <c r="F14" i="46"/>
  <c r="E14" i="46"/>
  <c r="D14" i="46"/>
  <c r="O13" i="46"/>
  <c r="N13" i="46"/>
  <c r="L13" i="46"/>
  <c r="J13" i="46"/>
  <c r="F13" i="46"/>
  <c r="E13" i="46"/>
  <c r="D13" i="46"/>
  <c r="O12" i="46"/>
  <c r="N12" i="46"/>
  <c r="L12" i="46"/>
  <c r="J12" i="46"/>
  <c r="F12" i="46"/>
  <c r="E12" i="46"/>
  <c r="D12" i="46"/>
  <c r="O11" i="46"/>
  <c r="N11" i="46"/>
  <c r="L11" i="46"/>
  <c r="J11" i="46"/>
  <c r="F11" i="46"/>
  <c r="E11" i="46"/>
  <c r="D11" i="46"/>
  <c r="O10" i="46"/>
  <c r="N10" i="46"/>
  <c r="L10" i="46"/>
  <c r="J10" i="46"/>
  <c r="F10" i="46"/>
  <c r="E10" i="46"/>
  <c r="D10" i="46"/>
  <c r="O9" i="46"/>
  <c r="N9" i="46"/>
  <c r="L9" i="46"/>
  <c r="J9" i="46"/>
  <c r="F9" i="46"/>
  <c r="E9" i="46"/>
  <c r="D9" i="46"/>
  <c r="O8" i="46"/>
  <c r="N8" i="46"/>
  <c r="L8" i="46"/>
  <c r="J8" i="46"/>
  <c r="F8" i="46"/>
  <c r="E8" i="46"/>
  <c r="D8" i="46"/>
  <c r="O7" i="46"/>
  <c r="N7" i="46"/>
  <c r="L7" i="46"/>
  <c r="J7" i="46"/>
  <c r="F7" i="46"/>
  <c r="E7" i="46"/>
  <c r="D7" i="46"/>
  <c r="C6" i="46"/>
  <c r="B6" i="46"/>
  <c r="N5" i="46"/>
  <c r="J5" i="46"/>
  <c r="H5" i="46"/>
  <c r="D5" i="46"/>
  <c r="I19" i="49" l="1"/>
  <c r="P17" i="49"/>
  <c r="N20" i="49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P20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68" i="46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69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D10" i="2"/>
  <c r="C10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J60" i="36"/>
  <c r="E60" i="36"/>
  <c r="D60" i="36"/>
  <c r="K59" i="36"/>
  <c r="J59" i="36"/>
  <c r="E59" i="36"/>
  <c r="D59" i="36"/>
  <c r="O58" i="36"/>
  <c r="N58" i="36"/>
  <c r="L58" i="36"/>
  <c r="K58" i="36"/>
  <c r="J58" i="36"/>
  <c r="F58" i="36"/>
  <c r="E58" i="36"/>
  <c r="D58" i="36"/>
  <c r="O57" i="36"/>
  <c r="N57" i="36"/>
  <c r="L57" i="36"/>
  <c r="K57" i="36"/>
  <c r="J57" i="36"/>
  <c r="F57" i="36"/>
  <c r="E57" i="36"/>
  <c r="D57" i="36"/>
  <c r="O56" i="36"/>
  <c r="N56" i="36"/>
  <c r="L56" i="36"/>
  <c r="K56" i="36"/>
  <c r="J56" i="36"/>
  <c r="F56" i="36"/>
  <c r="E56" i="36"/>
  <c r="D56" i="36"/>
  <c r="K55" i="36"/>
  <c r="J55" i="36"/>
  <c r="E55" i="36"/>
  <c r="D55" i="36"/>
  <c r="K54" i="36"/>
  <c r="J54" i="36"/>
  <c r="E54" i="36"/>
  <c r="D54" i="36"/>
  <c r="K53" i="36"/>
  <c r="J53" i="36"/>
  <c r="E53" i="36"/>
  <c r="D53" i="36"/>
  <c r="K52" i="36"/>
  <c r="J52" i="36"/>
  <c r="E52" i="36"/>
  <c r="D52" i="36"/>
  <c r="O51" i="36"/>
  <c r="N51" i="36"/>
  <c r="L51" i="36"/>
  <c r="K51" i="36"/>
  <c r="J51" i="36"/>
  <c r="F51" i="36"/>
  <c r="E51" i="36"/>
  <c r="D51" i="36"/>
  <c r="O50" i="36"/>
  <c r="N50" i="36"/>
  <c r="L50" i="36"/>
  <c r="K50" i="36"/>
  <c r="J50" i="36"/>
  <c r="F50" i="36"/>
  <c r="E50" i="36"/>
  <c r="D50" i="36"/>
  <c r="O49" i="36"/>
  <c r="N49" i="36"/>
  <c r="L49" i="36"/>
  <c r="K49" i="36"/>
  <c r="J49" i="36"/>
  <c r="F49" i="36"/>
  <c r="E49" i="36"/>
  <c r="D49" i="36"/>
  <c r="O48" i="36"/>
  <c r="N48" i="36"/>
  <c r="L48" i="36"/>
  <c r="K48" i="36"/>
  <c r="J48" i="36"/>
  <c r="F48" i="36"/>
  <c r="E48" i="36"/>
  <c r="D48" i="36"/>
  <c r="O47" i="36"/>
  <c r="N47" i="36"/>
  <c r="L47" i="36"/>
  <c r="K47" i="36"/>
  <c r="J47" i="36"/>
  <c r="F47" i="36"/>
  <c r="E47" i="36"/>
  <c r="D47" i="36"/>
  <c r="O46" i="36"/>
  <c r="N46" i="36"/>
  <c r="L46" i="36"/>
  <c r="K46" i="36"/>
  <c r="J46" i="36"/>
  <c r="F46" i="36"/>
  <c r="E46" i="36"/>
  <c r="D46" i="36"/>
  <c r="O45" i="36"/>
  <c r="N45" i="36"/>
  <c r="L45" i="36"/>
  <c r="K45" i="36"/>
  <c r="J45" i="36"/>
  <c r="F45" i="36"/>
  <c r="E45" i="36"/>
  <c r="D45" i="36"/>
  <c r="O44" i="36"/>
  <c r="N44" i="36"/>
  <c r="L44" i="36"/>
  <c r="K44" i="36"/>
  <c r="J44" i="36"/>
  <c r="F44" i="36"/>
  <c r="E44" i="36"/>
  <c r="D44" i="36"/>
  <c r="O43" i="36"/>
  <c r="N43" i="36"/>
  <c r="L43" i="36"/>
  <c r="K43" i="36"/>
  <c r="J43" i="36"/>
  <c r="F43" i="36"/>
  <c r="E43" i="36"/>
  <c r="D43" i="36"/>
  <c r="O42" i="36"/>
  <c r="N42" i="36"/>
  <c r="L42" i="36"/>
  <c r="K42" i="36"/>
  <c r="J42" i="36"/>
  <c r="F42" i="36"/>
  <c r="E42" i="36"/>
  <c r="D42" i="36"/>
  <c r="O41" i="36"/>
  <c r="N41" i="36"/>
  <c r="L41" i="36"/>
  <c r="K41" i="36"/>
  <c r="J41" i="36"/>
  <c r="F41" i="36"/>
  <c r="E41" i="36"/>
  <c r="D41" i="36"/>
  <c r="O40" i="36"/>
  <c r="N40" i="36"/>
  <c r="L40" i="36"/>
  <c r="K40" i="36"/>
  <c r="J40" i="36"/>
  <c r="F40" i="36"/>
  <c r="E40" i="36"/>
  <c r="D40" i="36"/>
  <c r="O39" i="36"/>
  <c r="N39" i="36"/>
  <c r="L39" i="36"/>
  <c r="K39" i="36"/>
  <c r="J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C61" i="3"/>
  <c r="E61" i="3" s="1"/>
  <c r="B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J62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P32" i="47" l="1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I20" i="2"/>
  <c r="M10" i="2"/>
  <c r="P95" i="48"/>
  <c r="N95" i="36"/>
  <c r="P82" i="36"/>
  <c r="P72" i="36"/>
  <c r="P59" i="36"/>
  <c r="Q48" i="2"/>
  <c r="P30" i="2"/>
  <c r="J2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56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<sst xmlns="http://schemas.openxmlformats.org/spreadsheetml/2006/main" count="2017" uniqueCount="233">
  <si>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</si>
  <si>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</si>
  <si>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</si>
  <si>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</si>
  <si>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</si>
  <si>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</si>
  <si>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</si>
  <si>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</si>
  <si>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</si>
  <si>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</si>
  <si>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</si>
  <si>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</si>
  <si>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</si>
  <si>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</si>
  <si>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</si>
  <si>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</si>
  <si>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</si>
  <si>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</si>
  <si>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</si>
  <si>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</si>
  <si>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</si>
  <si>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</si>
  <si>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</si>
  <si>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</si>
  <si>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</si>
  <si>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</si>
  <si>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</si>
  <si>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</si>
  <si>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</si>
  <si>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</si>
  <si>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</si>
  <si>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</si>
  <si>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</si>
  <si>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Evolução das Exportações de Vinho com DOP com Destino a uma Seleção de Mercados</t>
  </si>
  <si>
    <t>Evolução das Exportações de Vinho com IGP com Destino a uma Seleção de Mercados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</si>
  <si>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</si>
  <si>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</si>
  <si>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</si>
  <si>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</si>
  <si>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</si>
  <si>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Licoroso com DOP / IGP</t>
  </si>
  <si>
    <t>Vinho (ex-mesa)</t>
  </si>
  <si>
    <t>Vinho com Indicação de Casta</t>
  </si>
  <si>
    <t>Vinho Licoroso sem DOP / IGP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</si>
  <si>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</si>
  <si>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</si>
  <si>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</si>
  <si>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</si>
  <si>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</si>
  <si>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</si>
  <si>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</si>
  <si>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</si>
  <si>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</si>
  <si>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</si>
  <si>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</si>
  <si>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</si>
  <si>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</si>
  <si>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</si>
  <si>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</si>
  <si>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</si>
  <si>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</si>
  <si>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</si>
  <si>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</si>
  <si>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</si>
  <si>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</si>
  <si>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</si>
  <si>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</si>
  <si>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</si>
  <si>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</si>
  <si>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</si>
  <si>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</si>
  <si>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</si>
  <si>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</si>
  <si>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</si>
  <si>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</si>
  <si>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</si>
  <si>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</si>
  <si>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</si>
  <si>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</si>
  <si>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</si>
  <si>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</si>
  <si>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</si>
  <si>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</si>
  <si>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</si>
  <si>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</si>
  <si>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</si>
  <si>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</si>
  <si>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</si>
  <si>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</si>
  <si>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</si>
  <si>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</si>
  <si>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</si>
  <si>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</si>
  <si>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</si>
  <si>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</si>
  <si>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</si>
  <si>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com DOP por Mercado / Acondicionamento</t>
  </si>
  <si>
    <t>Evolução das Exportações de Vinho com DOP + IGP + Vinho (ex-mesa) por Mercado / Acondicionamento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</si>
  <si>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</si>
  <si>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</si>
  <si>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</si>
  <si>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 Licoroso com DOP Porto por Mercado</t>
  </si>
  <si>
    <t>Evolução das Exportações de Vinho Licoroso com DOP Porto com Destino a uma Seleção de Mercados</t>
  </si>
  <si>
    <t>Evolução das Exportações de Vinhos Espumantes e Espumosos com Destino a uma Seleção de Mercados</t>
  </si>
  <si>
    <t>Evolução das Exportações de Vinho Licoroso com DOP Madeira por Mercado</t>
  </si>
  <si>
    <t>Evolução das Exportações de Vinho Licoroso com DOP Madeira com Destino a uma Seleção de Mercados</t>
  </si>
  <si>
    <t>Evolução das Exportações de Vinho com DOP + Vinho com IGP + Vinho (ex-mesa) com Destino a uma Seleção de Mercados</t>
  </si>
  <si>
    <t>Evolução das Exportações de Vinho com IGP por Mercado / Acondicionamento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</si>
  <si>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</si>
  <si>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</si>
  <si>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</si>
  <si>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</si>
  <si>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</si>
  <si>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</si>
  <si>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</si>
  <si>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</si>
  <si>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</si>
  <si>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</si>
  <si>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</si>
  <si>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2007/2020</t>
  </si>
  <si>
    <t>D       2021/2020</t>
  </si>
  <si>
    <t>2021 /2020</t>
  </si>
  <si>
    <t>2021 / 2020</t>
  </si>
  <si>
    <t>2021/2020</t>
  </si>
  <si>
    <t>Evolução das Exportações de Vinho com DOP + IGP por Mercado / Acondicionamento</t>
  </si>
  <si>
    <t>Evolução das Exportações de Vinho com DOP Vinho Verde -  Branco e Acondicionamento até 2 litros - com Destino a uma Seleção de Mercados</t>
  </si>
  <si>
    <t>Evolução das Exportações de Vinho com DOP + Vinho com IGP  com Destino a uma Seleção de Mercados</t>
  </si>
  <si>
    <t>Nota: Reino Unido passou a ser classificado como país terceiro a partir de janeiro de 2020</t>
  </si>
  <si>
    <t>6 - Evolução das Exportações de Vinho (NC 2204) por Mercado / Acondicionamento</t>
  </si>
  <si>
    <t>8 - Evolução das Exportações com Destino a uma Selecção de Mercados</t>
  </si>
  <si>
    <t>10 - Evolução das Exportações de Vinho com DOP + IGP + Vinho ( ex-vinho mesa) por Mercado / Acondicionamento</t>
  </si>
  <si>
    <t>11 - Evolução das Exportações de Vinho com DOP + Vinho com IGP + Vinho (ex-vinho mesa) com Destino a uma Selecção de Mercados</t>
  </si>
  <si>
    <t>12 - Evolução das Exportações de Vinho com DOP + IGP por Mercado / Acondicionamento</t>
  </si>
  <si>
    <t>13 - Evolução das Exportações de Vinho com DOP + Vinho com IGP com Destino a uma Selecção de Mercados</t>
  </si>
  <si>
    <t>14 - Evolução das Exportações de Vinho com DOP por Mercado / Acondicionamento</t>
  </si>
  <si>
    <t>15 - Evolução das Exportações de Vinho com DOP com Destino a uma Selecção de Mercados</t>
  </si>
  <si>
    <t>16 - Evolução das Exportações de Vinho com DOP Vinho Verde -  Branco e Acondicionamento até 2 litros - com Destino a uma Seleção de Mercados</t>
  </si>
  <si>
    <t>17 - Evolução das Exportações de Vinho com IGP por Mercado / Acondicionamento</t>
  </si>
  <si>
    <t>18 - Evolução das Exportações de Vinho com IGP com Destino a uma Seleção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</si>
  <si>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</si>
  <si>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</si>
  <si>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</si>
  <si>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</si>
  <si>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23 - Evolução das Exportações de Vinho Licoroso com DOP Porto por Mercado</t>
  </si>
  <si>
    <t>24 - Evolução das Exportações de Vinho Licoroso com DOP Porto com Destino a uma Seleção de Mercados</t>
  </si>
  <si>
    <t>25 - Evolução das Exportações de Vinho Licoroso com DOP Madeira por Mercado</t>
  </si>
  <si>
    <t>26 - Evolução das Exportações de Vinho Licoroso com DOP Madeira com Destino a uma Seleção de Mercados</t>
  </si>
  <si>
    <t>2019 - Dados Definitivos</t>
  </si>
  <si>
    <t>2018 - Dados Definitivos</t>
  </si>
  <si>
    <t>2021  - Dados Preliminares</t>
  </si>
  <si>
    <t>Vinho Certificado</t>
  </si>
  <si>
    <t>2020 - Dados Definitivos - 9 de setembro</t>
  </si>
  <si>
    <t>GRECIA</t>
  </si>
  <si>
    <t xml:space="preserve"> 2021 versus  2020 </t>
  </si>
  <si>
    <t>5 - Exportações por Tipo de produto - dezembro 2021 vs dezembro 2020</t>
  </si>
  <si>
    <t>7 - Evolução das Exportações de Vinho (NC 2204) por Mercado / Acondicionamento - dezembro 2021 vs dezembro 2020</t>
  </si>
  <si>
    <t>9 - Evolução das Exportações com Destino a uma Selecção de Mercado - dezembro 2021 vs dezembro 2020</t>
  </si>
  <si>
    <t>jan-dez</t>
  </si>
  <si>
    <t>Exportações por Tipo de Produto - dezembro 2021 vs dezembro 2020</t>
  </si>
  <si>
    <t>Evolução das Exportações de Vinho (NC 2204) por Mercado / Acondicionamento - dezembro 2021 vs dezembro 2020</t>
  </si>
  <si>
    <t>Evolução das Exportações com Destino a uma Seleção de Mercados (NC 2204) - dezembro 2021 vs dezembro 2020</t>
  </si>
  <si>
    <t>FRANCA</t>
  </si>
  <si>
    <t>E.U.AMERICA</t>
  </si>
  <si>
    <t>REINO UNIDO</t>
  </si>
  <si>
    <t>BRASIL</t>
  </si>
  <si>
    <t>ALEMANHA</t>
  </si>
  <si>
    <t>PAISES BAIXOS</t>
  </si>
  <si>
    <t>CANADA</t>
  </si>
  <si>
    <t>BELGICA</t>
  </si>
  <si>
    <t>SUICA</t>
  </si>
  <si>
    <t>POLONIA</t>
  </si>
  <si>
    <t>SUECIA</t>
  </si>
  <si>
    <t>ANGOLA</t>
  </si>
  <si>
    <t>DINAMARCA</t>
  </si>
  <si>
    <t>ESPANHA</t>
  </si>
  <si>
    <t>NORUEGA</t>
  </si>
  <si>
    <t>CHINA</t>
  </si>
  <si>
    <t>LUXEMBURGO</t>
  </si>
  <si>
    <t>FEDERAÇÃO RUSSA</t>
  </si>
  <si>
    <t>FINLANDIA</t>
  </si>
  <si>
    <t>ITALIA</t>
  </si>
  <si>
    <t>JAPAO</t>
  </si>
  <si>
    <t>GUINE BISSAU</t>
  </si>
  <si>
    <t>IRLANDA</t>
  </si>
  <si>
    <t>COREIA DO SUL</t>
  </si>
  <si>
    <t>MACAU</t>
  </si>
  <si>
    <t>ESTONIA</t>
  </si>
  <si>
    <t>LETONIA</t>
  </si>
  <si>
    <t>LITUANIA</t>
  </si>
  <si>
    <t>AUSTRIA</t>
  </si>
  <si>
    <t>REP. CHECA</t>
  </si>
  <si>
    <t>REINO UNIDO (IRLANDA DO NORTE)</t>
  </si>
  <si>
    <t>ROMENIA</t>
  </si>
  <si>
    <t>CHIPRE</t>
  </si>
  <si>
    <t>REP. ESLOVACA</t>
  </si>
  <si>
    <t>MALTA</t>
  </si>
  <si>
    <t>PAISES PT N/ DETERM.</t>
  </si>
  <si>
    <t>AUSTRALIA</t>
  </si>
  <si>
    <t>S.TOME PRINCIPE</t>
  </si>
  <si>
    <t>MOCAMBIQUE</t>
  </si>
  <si>
    <t>UCRANIA</t>
  </si>
  <si>
    <t>CABO VERDE</t>
  </si>
  <si>
    <t>SUAZILANDIA</t>
  </si>
  <si>
    <t>ISRAEL</t>
  </si>
  <si>
    <t>SINGAPURA</t>
  </si>
  <si>
    <t>MEXICO</t>
  </si>
  <si>
    <t>NOVA ZELANDIA</t>
  </si>
  <si>
    <t>BIELORRUSSIA</t>
  </si>
  <si>
    <t>HONG-KONG</t>
  </si>
  <si>
    <t>COSTA DO MARFIM</t>
  </si>
  <si>
    <t>HUNGRIA</t>
  </si>
  <si>
    <t>AFRICA DO SUL</t>
  </si>
  <si>
    <t>COLOMBIA</t>
  </si>
  <si>
    <t>MARROCOS</t>
  </si>
  <si>
    <t>PARAGUAI</t>
  </si>
  <si>
    <t>EMIRATOS ARABES</t>
  </si>
  <si>
    <t>TAIWAN</t>
  </si>
  <si>
    <t>BULGARIA</t>
  </si>
  <si>
    <t>URUGUAI</t>
  </si>
  <si>
    <t>ISLANDIA</t>
  </si>
  <si>
    <t>RUANDA</t>
  </si>
  <si>
    <t>GANA</t>
  </si>
  <si>
    <t>TURQUIA</t>
  </si>
  <si>
    <t>NIGERIA</t>
  </si>
  <si>
    <t>FILIPINAS</t>
  </si>
  <si>
    <t>TIMOR LESTE</t>
  </si>
  <si>
    <t>SENEGAL</t>
  </si>
  <si>
    <t>ZAIRE</t>
  </si>
  <si>
    <t>PROV/ABAST.BORDO UE</t>
  </si>
  <si>
    <t>INDONESIA</t>
  </si>
  <si>
    <t>ANDORRA</t>
  </si>
  <si>
    <t>TAILANDIA</t>
  </si>
  <si>
    <t>NAMIBIA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</si>
</sst>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%"/>
    <numFmt numFmtId="165" formatCode="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7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78">
    <xf numFmtId="0" fontId="0" fillId="0" borderId="0" xfId="0"/>
    <xf numFmtId="0" fontId="0" fillId="0" borderId="0" xfId="0" applyBorder="1"/>
    <xf numFmtId="0" fontId="8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0" fontId="10" fillId="0" borderId="0" xfId="0" applyFont="1" applyBorder="1"/>
    <xf numFmtId="0" fontId="11" fillId="0" borderId="0" xfId="0" applyFont="1"/>
    <xf numFmtId="0" fontId="7" fillId="0" borderId="0" xfId="1"/>
    <xf numFmtId="0" fontId="0" fillId="0" borderId="0" xfId="0" applyFill="1" applyBorder="1"/>
    <xf numFmtId="0" fontId="10" fillId="0" borderId="0" xfId="0" applyFont="1"/>
    <xf numFmtId="0" fontId="0" fillId="0" borderId="0" xfId="0" applyAlignment="1">
      <alignment vertical="top" wrapText="1"/>
    </xf>
    <xf numFmtId="0" fontId="12" fillId="0" borderId="0" xfId="0" applyFont="1"/>
    <xf numFmtId="0" fontId="8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3" fontId="8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9" fillId="2" borderId="2" xfId="0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0" xfId="0" applyFont="1" applyFill="1" applyBorder="1"/>
    <xf numFmtId="0" fontId="10" fillId="0" borderId="2" xfId="0" applyFont="1" applyBorder="1"/>
    <xf numFmtId="164" fontId="10" fillId="0" borderId="0" xfId="0" applyNumberFormat="1" applyFont="1" applyBorder="1"/>
    <xf numFmtId="0" fontId="8" fillId="0" borderId="4" xfId="0" applyFont="1" applyBorder="1"/>
    <xf numFmtId="164" fontId="5" fillId="0" borderId="18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/>
    <xf numFmtId="164" fontId="5" fillId="0" borderId="27" xfId="0" applyNumberFormat="1" applyFont="1" applyFill="1" applyBorder="1" applyAlignment="1"/>
    <xf numFmtId="0" fontId="0" fillId="0" borderId="4" xfId="0" applyBorder="1" applyAlignment="1"/>
    <xf numFmtId="164" fontId="5" fillId="0" borderId="18" xfId="0" applyNumberFormat="1" applyFont="1" applyFill="1" applyBorder="1" applyAlignment="1"/>
    <xf numFmtId="164" fontId="5" fillId="0" borderId="23" xfId="0" applyNumberFormat="1" applyFont="1" applyFill="1" applyBorder="1" applyAlignment="1"/>
    <xf numFmtId="164" fontId="5" fillId="0" borderId="29" xfId="0" applyNumberFormat="1" applyFont="1" applyFill="1" applyBorder="1" applyAlignment="1"/>
    <xf numFmtId="164" fontId="5" fillId="0" borderId="17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Fill="1" applyBorder="1" applyAlignment="1"/>
    <xf numFmtId="164" fontId="5" fillId="0" borderId="32" xfId="0" applyNumberFormat="1" applyFont="1" applyFill="1" applyBorder="1" applyAlignment="1"/>
    <xf numFmtId="164" fontId="5" fillId="0" borderId="34" xfId="0" applyNumberFormat="1" applyFont="1" applyFill="1" applyBorder="1" applyAlignment="1"/>
    <xf numFmtId="164" fontId="5" fillId="0" borderId="35" xfId="0" applyNumberFormat="1" applyFont="1" applyFill="1" applyBorder="1" applyAlignment="1"/>
    <xf numFmtId="164" fontId="5" fillId="0" borderId="28" xfId="0" applyNumberFormat="1" applyFont="1" applyFill="1" applyBorder="1" applyAlignment="1"/>
    <xf numFmtId="2" fontId="8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9" fillId="0" borderId="3" xfId="0" applyNumberFormat="1" applyFont="1" applyBorder="1"/>
    <xf numFmtId="164" fontId="9" fillId="0" borderId="1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8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Fill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 applyBorder="1"/>
    <xf numFmtId="0" fontId="6" fillId="0" borderId="0" xfId="0" applyFont="1"/>
    <xf numFmtId="164" fontId="5" fillId="0" borderId="1" xfId="0" applyNumberFormat="1" applyFont="1" applyFill="1" applyBorder="1" applyAlignment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0" fontId="6" fillId="0" borderId="0" xfId="0" applyFont="1" applyFill="1"/>
    <xf numFmtId="6" fontId="8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3" fontId="6" fillId="0" borderId="0" xfId="0" applyNumberFormat="1" applyFont="1" applyFill="1"/>
    <xf numFmtId="0" fontId="0" fillId="0" borderId="4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0" borderId="7" xfId="0" applyFont="1" applyFill="1" applyBorder="1" applyAlignment="1">
      <alignment horizontal="center"/>
    </xf>
    <xf numFmtId="0" fontId="6" fillId="0" borderId="0" xfId="0" applyFont="1" applyBorder="1" applyAlignment="1"/>
    <xf numFmtId="3" fontId="0" fillId="0" borderId="33" xfId="0" applyNumberFormat="1" applyBorder="1" applyAlignment="1"/>
    <xf numFmtId="3" fontId="0" fillId="0" borderId="24" xfId="0" applyNumberFormat="1" applyBorder="1" applyAlignment="1"/>
    <xf numFmtId="164" fontId="0" fillId="0" borderId="46" xfId="0" applyNumberFormat="1" applyBorder="1" applyAlignment="1"/>
    <xf numFmtId="3" fontId="0" fillId="0" borderId="32" xfId="0" applyNumberFormat="1" applyBorder="1" applyAlignment="1"/>
    <xf numFmtId="3" fontId="0" fillId="0" borderId="47" xfId="0" applyNumberFormat="1" applyBorder="1" applyAlignment="1"/>
    <xf numFmtId="164" fontId="0" fillId="0" borderId="34" xfId="0" applyNumberFormat="1" applyBorder="1" applyAlignment="1"/>
    <xf numFmtId="164" fontId="5" fillId="0" borderId="48" xfId="0" applyNumberFormat="1" applyFont="1" applyFill="1" applyBorder="1" applyAlignment="1"/>
    <xf numFmtId="0" fontId="0" fillId="0" borderId="36" xfId="0" applyBorder="1" applyAlignment="1"/>
    <xf numFmtId="164" fontId="5" fillId="0" borderId="49" xfId="0" applyNumberFormat="1" applyFont="1" applyFill="1" applyBorder="1" applyAlignment="1"/>
    <xf numFmtId="3" fontId="0" fillId="0" borderId="2" xfId="0" applyNumberFormat="1" applyBorder="1" applyAlignment="1"/>
    <xf numFmtId="3" fontId="0" fillId="0" borderId="48" xfId="0" applyNumberFormat="1" applyBorder="1" applyAlignment="1"/>
    <xf numFmtId="164" fontId="0" fillId="0" borderId="43" xfId="0" applyNumberFormat="1" applyBorder="1" applyAlignment="1"/>
    <xf numFmtId="164" fontId="0" fillId="0" borderId="44" xfId="0" applyNumberFormat="1" applyBorder="1" applyAlignment="1"/>
    <xf numFmtId="164" fontId="0" fillId="0" borderId="42" xfId="0" applyNumberFormat="1" applyBorder="1" applyAlignment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0" borderId="7" xfId="0" applyFont="1" applyFill="1" applyBorder="1" applyAlignment="1"/>
    <xf numFmtId="6" fontId="8" fillId="0" borderId="0" xfId="0" applyNumberFormat="1" applyFont="1" applyAlignment="1"/>
    <xf numFmtId="0" fontId="13" fillId="0" borderId="0" xfId="0" applyFont="1" applyFill="1" applyBorder="1" applyAlignment="1"/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3" fontId="8" fillId="0" borderId="31" xfId="0" applyNumberFormat="1" applyFont="1" applyFill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8" fillId="0" borderId="35" xfId="0" applyNumberFormat="1" applyFont="1" applyBorder="1"/>
    <xf numFmtId="3" fontId="0" fillId="0" borderId="2" xfId="0" applyNumberFormat="1" applyFont="1" applyBorder="1"/>
    <xf numFmtId="164" fontId="5" fillId="0" borderId="8" xfId="0" applyNumberFormat="1" applyFont="1" applyFill="1" applyBorder="1" applyAlignment="1"/>
    <xf numFmtId="164" fontId="5" fillId="0" borderId="14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0" fillId="0" borderId="20" xfId="0" applyNumberFormat="1" applyBorder="1" applyAlignment="1"/>
    <xf numFmtId="164" fontId="5" fillId="0" borderId="4" xfId="0" applyNumberFormat="1" applyFont="1" applyFill="1" applyBorder="1" applyAlignment="1"/>
    <xf numFmtId="3" fontId="0" fillId="0" borderId="0" xfId="0" applyNumberFormat="1" applyBorder="1" applyAlignment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Fill="1" applyBorder="1" applyAlignment="1"/>
    <xf numFmtId="0" fontId="0" fillId="0" borderId="0" xfId="0" applyFont="1" applyBorder="1"/>
    <xf numFmtId="0" fontId="0" fillId="0" borderId="0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17" fillId="0" borderId="17" xfId="0" applyNumberFormat="1" applyFont="1" applyFill="1" applyBorder="1" applyAlignment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0" fontId="8" fillId="0" borderId="0" xfId="0" applyFont="1" applyFill="1"/>
    <xf numFmtId="3" fontId="0" fillId="0" borderId="2" xfId="0" applyNumberFormat="1" applyFont="1" applyFill="1" applyBorder="1"/>
    <xf numFmtId="3" fontId="0" fillId="0" borderId="24" xfId="0" applyNumberFormat="1" applyFont="1" applyFill="1" applyBorder="1"/>
    <xf numFmtId="2" fontId="0" fillId="0" borderId="2" xfId="0" applyNumberFormat="1" applyFont="1" applyFill="1" applyBorder="1"/>
    <xf numFmtId="2" fontId="0" fillId="0" borderId="24" xfId="0" applyNumberFormat="1" applyFont="1" applyFill="1" applyBorder="1"/>
    <xf numFmtId="0" fontId="0" fillId="0" borderId="2" xfId="0" applyFont="1" applyFill="1" applyBorder="1"/>
    <xf numFmtId="3" fontId="0" fillId="0" borderId="86" xfId="0" applyNumberFormat="1" applyBorder="1" applyAlignment="1"/>
    <xf numFmtId="164" fontId="5" fillId="0" borderId="85" xfId="0" applyNumberFormat="1" applyFont="1" applyFill="1" applyBorder="1" applyAlignment="1"/>
    <xf numFmtId="164" fontId="5" fillId="0" borderId="87" xfId="0" applyNumberFormat="1" applyFont="1" applyFill="1" applyBorder="1" applyAlignment="1"/>
    <xf numFmtId="3" fontId="0" fillId="0" borderId="85" xfId="0" applyNumberFormat="1" applyBorder="1" applyAlignment="1"/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/>
    </xf>
    <xf numFmtId="164" fontId="17" fillId="0" borderId="28" xfId="0" applyNumberFormat="1" applyFont="1" applyFill="1" applyBorder="1" applyAlignment="1"/>
    <xf numFmtId="164" fontId="17" fillId="0" borderId="14" xfId="0" applyNumberFormat="1" applyFont="1" applyFill="1" applyBorder="1" applyAlignment="1"/>
    <xf numFmtId="164" fontId="17" fillId="0" borderId="5" xfId="0" applyNumberFormat="1" applyFont="1" applyFill="1" applyBorder="1" applyAlignment="1"/>
    <xf numFmtId="164" fontId="17" fillId="0" borderId="1" xfId="0" applyNumberFormat="1" applyFont="1" applyFill="1" applyBorder="1" applyAlignment="1"/>
    <xf numFmtId="3" fontId="0" fillId="0" borderId="12" xfId="0" applyNumberFormat="1" applyFont="1" applyFill="1" applyBorder="1"/>
    <xf numFmtId="3" fontId="0" fillId="0" borderId="25" xfId="0" applyNumberFormat="1" applyFont="1" applyFill="1" applyBorder="1"/>
    <xf numFmtId="3" fontId="10" fillId="0" borderId="2" xfId="0" applyNumberFormat="1" applyFont="1" applyFill="1" applyBorder="1"/>
    <xf numFmtId="3" fontId="10" fillId="0" borderId="24" xfId="0" applyNumberFormat="1" applyFont="1" applyFill="1" applyBorder="1"/>
    <xf numFmtId="3" fontId="10" fillId="0" borderId="15" xfId="0" applyNumberFormat="1" applyFont="1" applyFill="1" applyBorder="1"/>
    <xf numFmtId="3" fontId="10" fillId="0" borderId="81" xfId="0" applyNumberFormat="1" applyFont="1" applyFill="1" applyBorder="1"/>
    <xf numFmtId="3" fontId="0" fillId="0" borderId="3" xfId="0" applyNumberFormat="1" applyFont="1" applyFill="1" applyBorder="1"/>
    <xf numFmtId="3" fontId="0" fillId="0" borderId="27" xfId="0" applyNumberFormat="1" applyFont="1" applyFill="1" applyBorder="1"/>
    <xf numFmtId="3" fontId="8" fillId="0" borderId="3" xfId="0" applyNumberFormat="1" applyFont="1" applyFill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0" fillId="0" borderId="2" xfId="0" applyNumberFormat="1" applyFill="1" applyBorder="1"/>
    <xf numFmtId="3" fontId="0" fillId="0" borderId="24" xfId="0" applyNumberFormat="1" applyFill="1" applyBorder="1"/>
    <xf numFmtId="3" fontId="10" fillId="0" borderId="12" xfId="0" applyNumberFormat="1" applyFont="1" applyFill="1" applyBorder="1"/>
    <xf numFmtId="3" fontId="10" fillId="0" borderId="25" xfId="0" applyNumberFormat="1" applyFont="1" applyFill="1" applyBorder="1"/>
    <xf numFmtId="3" fontId="0" fillId="0" borderId="3" xfId="0" applyNumberFormat="1" applyFill="1" applyBorder="1"/>
    <xf numFmtId="3" fontId="0" fillId="0" borderId="27" xfId="0" applyNumberFormat="1" applyFill="1" applyBorder="1"/>
    <xf numFmtId="3" fontId="8" fillId="0" borderId="27" xfId="0" applyNumberFormat="1" applyFont="1" applyFill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" xfId="0" applyNumberFormat="1" applyFill="1" applyBorder="1"/>
    <xf numFmtId="2" fontId="0" fillId="0" borderId="24" xfId="0" applyNumberFormat="1" applyFill="1" applyBorder="1" applyAlignment="1">
      <alignment horizontal="center"/>
    </xf>
    <xf numFmtId="2" fontId="0" fillId="0" borderId="12" xfId="0" applyNumberFormat="1" applyFill="1" applyBorder="1"/>
    <xf numFmtId="2" fontId="0" fillId="0" borderId="25" xfId="0" applyNumberFormat="1" applyFill="1" applyBorder="1" applyAlignment="1">
      <alignment horizontal="center"/>
    </xf>
    <xf numFmtId="2" fontId="0" fillId="0" borderId="10" xfId="0" applyNumberFormat="1" applyFill="1" applyBorder="1"/>
    <xf numFmtId="2" fontId="0" fillId="0" borderId="26" xfId="0" applyNumberFormat="1" applyFill="1" applyBorder="1" applyAlignment="1">
      <alignment horizontal="center"/>
    </xf>
    <xf numFmtId="2" fontId="0" fillId="0" borderId="3" xfId="0" applyNumberFormat="1" applyFill="1" applyBorder="1"/>
    <xf numFmtId="2" fontId="0" fillId="0" borderId="27" xfId="0" applyNumberFormat="1" applyFill="1" applyBorder="1" applyAlignment="1">
      <alignment horizontal="center"/>
    </xf>
    <xf numFmtId="2" fontId="8" fillId="0" borderId="3" xfId="0" applyNumberFormat="1" applyFont="1" applyFill="1" applyBorder="1"/>
    <xf numFmtId="2" fontId="8" fillId="0" borderId="27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3" fontId="10" fillId="0" borderId="19" xfId="0" applyNumberFormat="1" applyFont="1" applyFill="1" applyBorder="1"/>
    <xf numFmtId="3" fontId="10" fillId="0" borderId="33" xfId="0" applyNumberFormat="1" applyFont="1" applyFill="1" applyBorder="1"/>
    <xf numFmtId="2" fontId="17" fillId="0" borderId="2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 applyBorder="1"/>
    <xf numFmtId="164" fontId="18" fillId="4" borderId="0" xfId="0" applyNumberFormat="1" applyFont="1" applyFill="1" applyBorder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59" xfId="0" applyFont="1" applyFill="1" applyBorder="1" applyAlignment="1">
      <alignment horizontal="center"/>
    </xf>
    <xf numFmtId="3" fontId="0" fillId="0" borderId="0" xfId="0" applyNumberFormat="1" applyAlignment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0" borderId="88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vertical="center"/>
    </xf>
    <xf numFmtId="0" fontId="7" fillId="0" borderId="0" xfId="1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5" fillId="0" borderId="18" xfId="0" applyNumberFormat="1" applyFont="1" applyBorder="1"/>
    <xf numFmtId="3" fontId="0" fillId="0" borderId="25" xfId="0" applyNumberFormat="1" applyBorder="1"/>
    <xf numFmtId="164" fontId="5" fillId="0" borderId="23" xfId="0" applyNumberFormat="1" applyFont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2" fontId="0" fillId="0" borderId="12" xfId="0" applyNumberFormat="1" applyBorder="1"/>
    <xf numFmtId="2" fontId="0" fillId="0" borderId="25" xfId="0" applyNumberFormat="1" applyBorder="1" applyAlignment="1">
      <alignment horizontal="center"/>
    </xf>
    <xf numFmtId="3" fontId="10" fillId="0" borderId="15" xfId="0" applyNumberFormat="1" applyFont="1" applyBorder="1"/>
    <xf numFmtId="3" fontId="10" fillId="0" borderId="81" xfId="0" applyNumberFormat="1" applyFont="1" applyBorder="1"/>
    <xf numFmtId="164" fontId="5" fillId="0" borderId="29" xfId="0" applyNumberFormat="1" applyFont="1" applyBorder="1"/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164" fontId="5" fillId="0" borderId="17" xfId="0" applyNumberFormat="1" applyFont="1" applyBorder="1"/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3" fontId="8" fillId="0" borderId="3" xfId="0" applyNumberFormat="1" applyFont="1" applyBorder="1"/>
    <xf numFmtId="3" fontId="8" fillId="0" borderId="27" xfId="0" applyNumberFormat="1" applyFont="1" applyBorder="1"/>
    <xf numFmtId="2" fontId="8" fillId="0" borderId="27" xfId="0" applyNumberFormat="1" applyFont="1" applyBorder="1" applyAlignment="1">
      <alignment horizontal="center"/>
    </xf>
    <xf numFmtId="164" fontId="5" fillId="0" borderId="8" xfId="0" applyNumberFormat="1" applyFont="1" applyBorder="1"/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18" xfId="0" applyNumberFormat="1" applyFont="1" applyBorder="1"/>
    <xf numFmtId="164" fontId="10" fillId="4" borderId="0" xfId="0" applyNumberFormat="1" applyFont="1" applyFill="1"/>
    <xf numFmtId="164" fontId="17" fillId="0" borderId="17" xfId="0" applyNumberFormat="1" applyFont="1" applyBorder="1"/>
    <xf numFmtId="164" fontId="17" fillId="0" borderId="1" xfId="0" applyNumberFormat="1" applyFont="1" applyBorder="1"/>
    <xf numFmtId="164" fontId="5" fillId="0" borderId="30" xfId="0" applyNumberFormat="1" applyFont="1" applyBorder="1"/>
    <xf numFmtId="164" fontId="18" fillId="4" borderId="0" xfId="0" applyNumberFormat="1" applyFont="1" applyFill="1"/>
    <xf numFmtId="164" fontId="17" fillId="0" borderId="5" xfId="0" applyNumberFormat="1" applyFont="1" applyBorder="1"/>
    <xf numFmtId="6" fontId="9" fillId="2" borderId="62" xfId="0" applyNumberFormat="1" applyFont="1" applyFill="1" applyBorder="1" applyAlignment="1">
      <alignment horizontal="center"/>
    </xf>
    <xf numFmtId="164" fontId="0" fillId="0" borderId="0" xfId="0" applyNumberFormat="1"/>
    <xf numFmtId="164" fontId="14" fillId="4" borderId="35" xfId="0" applyNumberFormat="1" applyFont="1" applyFill="1" applyBorder="1"/>
    <xf numFmtId="0" fontId="0" fillId="0" borderId="2" xfId="0" applyFill="1" applyBorder="1"/>
    <xf numFmtId="3" fontId="0" fillId="0" borderId="33" xfId="0" applyNumberFormat="1" applyFill="1" applyBorder="1"/>
    <xf numFmtId="164" fontId="5" fillId="0" borderId="18" xfId="0" applyNumberFormat="1" applyFont="1" applyFill="1" applyBorder="1"/>
    <xf numFmtId="2" fontId="0" fillId="0" borderId="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164" fontId="0" fillId="0" borderId="0" xfId="0" applyNumberFormat="1" applyFill="1"/>
    <xf numFmtId="4" fontId="0" fillId="0" borderId="0" xfId="0" applyNumberFormat="1"/>
    <xf numFmtId="0" fontId="17" fillId="0" borderId="0" xfId="0" applyFont="1"/>
    <xf numFmtId="0" fontId="0" fillId="0" borderId="11" xfId="0" applyBorder="1"/>
    <xf numFmtId="0" fontId="0" fillId="0" borderId="16" xfId="0" applyBorder="1"/>
    <xf numFmtId="164" fontId="0" fillId="0" borderId="0" xfId="0" applyNumberFormat="1" applyFill="1" applyBorder="1"/>
    <xf numFmtId="3" fontId="0" fillId="0" borderId="31" xfId="0" applyNumberFormat="1" applyBorder="1"/>
    <xf numFmtId="4" fontId="0" fillId="0" borderId="33" xfId="0" applyNumberFormat="1" applyBorder="1"/>
    <xf numFmtId="164" fontId="17" fillId="0" borderId="0" xfId="0" applyNumberFormat="1" applyFont="1"/>
    <xf numFmtId="165" fontId="0" fillId="0" borderId="0" xfId="0" applyNumberFormat="1"/>
    <xf numFmtId="0" fontId="15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91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'1'!$B$6:$O$6</c:f>
              <c:numCache>
                <c:formatCode>#,##0</c:formatCode>
                <c:ptCount val="14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856189.67599999951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9-48B1-8D03-FA1F24AE4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'1'!$B$30:$O$30</c:f>
              <c:numCache>
                <c:formatCode>#,##0</c:formatCode>
                <c:ptCount val="14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3-444F-92EA-98DEEF5C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'1'!$B$32:$O$32</c:f>
              <c:numCache>
                <c:formatCode>#,##0</c:formatCode>
                <c:ptCount val="14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E-4844-8D43-AD707D7AF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1B-409E-A2AC-7274B0FBA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'1'!$B$8:$O$8</c:f>
              <c:numCache>
                <c:formatCode>#,##0</c:formatCode>
                <c:ptCount val="14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7-48F7-B5C1-ABDA45045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'1'!$B$10:$O$10</c:f>
              <c:numCache>
                <c:formatCode>#,##0</c:formatCode>
                <c:ptCount val="14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689934.96299999952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8-48A7-A065-96C1AFEED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E-49F1-8CD3-D98C9A269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'1'!$B$17:$O$17</c:f>
              <c:numCache>
                <c:formatCode>#,##0</c:formatCode>
                <c:ptCount val="14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9-41B5-B6C4-BE873346F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'1'!$B$19:$O$19</c:f>
              <c:numCache>
                <c:formatCode>#,##0</c:formatCode>
                <c:ptCount val="14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1-4561-8B87-AAE832190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'1'!$B$21:$O$21</c:f>
              <c:numCache>
                <c:formatCode>#,##0</c:formatCode>
                <c:ptCount val="14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8-4FC4-90D7-89277E6B4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3-4A96-8973-49D6C42A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'1'!$B$28:$O$28</c:f>
              <c:numCache>
                <c:formatCode>#,##0</c:formatCode>
                <c:ptCount val="14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2-4408-B093-863852791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5</xdr:row>
      <xdr:rowOff>76200</xdr:rowOff>
    </xdr:from>
    <xdr:to>
      <xdr:col>16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7</xdr:row>
      <xdr:rowOff>0</xdr:rowOff>
    </xdr:from>
    <xdr:to>
      <xdr:col>16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76200</xdr:colOff>
      <xdr:row>9</xdr:row>
      <xdr:rowOff>0</xdr:rowOff>
    </xdr:from>
    <xdr:to>
      <xdr:col>16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47625</xdr:colOff>
      <xdr:row>27</xdr:row>
      <xdr:rowOff>104775</xdr:rowOff>
    </xdr:from>
    <xdr:to>
      <xdr:col>16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47625</xdr:colOff>
      <xdr:row>28</xdr:row>
      <xdr:rowOff>352424</xdr:rowOff>
    </xdr:from>
    <xdr:to>
      <xdr:col>16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31</xdr:row>
      <xdr:rowOff>95250</xdr:rowOff>
    </xdr:from>
    <xdr:to>
      <xdr:col>16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B27" sqref="B27"/>
    </sheetView>
  </sheetViews>
  <sheetFormatPr defaultRowHeight="15" x14ac:dyDescent="0.25"/>
  <cols>
    <col min="1" max="1" width="3.140625" customWidth="1"/>
  </cols>
  <sheetData>
    <row r="2" spans="2:11" ht="15.75" x14ac:dyDescent="0.25">
      <c r="E2" s="420" t="s">
        <v>25</v>
      </c>
      <c r="F2" s="420"/>
      <c r="G2" s="420"/>
      <c r="H2" s="420"/>
      <c r="I2" s="420"/>
      <c r="J2" s="420"/>
      <c r="K2" s="420"/>
    </row>
    <row r="3" spans="2:11" ht="15.75" x14ac:dyDescent="0.25">
      <c r="E3" s="420" t="s">
        <v>153</v>
      </c>
      <c r="F3" s="420"/>
      <c r="G3" s="420"/>
      <c r="H3" s="420"/>
      <c r="I3" s="420"/>
      <c r="J3" s="420"/>
      <c r="K3" s="420"/>
    </row>
    <row r="7" spans="2:11" ht="15.95" customHeight="1" x14ac:dyDescent="0.25"/>
    <row r="8" spans="2:11" ht="15.95" customHeight="1" x14ac:dyDescent="0.25">
      <c r="B8" s="7" t="s">
        <v>26</v>
      </c>
      <c r="C8" s="7"/>
    </row>
    <row r="9" spans="2:11" ht="15.95" customHeight="1" x14ac:dyDescent="0.25"/>
    <row r="10" spans="2:11" ht="15.95" customHeight="1" x14ac:dyDescent="0.25">
      <c r="B10" s="7" t="s">
        <v>114</v>
      </c>
      <c r="G10" t="s">
        <v>95</v>
      </c>
    </row>
    <row r="11" spans="2:11" ht="15.95" customHeight="1" x14ac:dyDescent="0.25"/>
    <row r="12" spans="2:11" ht="15.95" customHeight="1" x14ac:dyDescent="0.25">
      <c r="B12" s="7" t="s">
        <v>110</v>
      </c>
    </row>
    <row r="13" spans="2:11" ht="15.95" customHeight="1" x14ac:dyDescent="0.25">
      <c r="B13" s="7"/>
      <c r="C13" s="7"/>
      <c r="D13" s="7"/>
      <c r="E13" s="7"/>
      <c r="F13" s="7"/>
      <c r="G13" s="7"/>
    </row>
    <row r="14" spans="2:11" ht="15.95" customHeight="1" x14ac:dyDescent="0.25">
      <c r="B14" s="7" t="s">
        <v>109</v>
      </c>
      <c r="C14" s="7"/>
      <c r="D14" s="7"/>
      <c r="E14" s="7"/>
      <c r="F14" s="7"/>
      <c r="G14" s="7"/>
    </row>
    <row r="15" spans="2:11" ht="15.95" customHeight="1" x14ac:dyDescent="0.25"/>
    <row r="16" spans="2:11" ht="15.95" customHeight="1" x14ac:dyDescent="0.25">
      <c r="B16" s="7" t="s">
        <v>113</v>
      </c>
    </row>
    <row r="17" spans="2:8" ht="15.95" customHeight="1" x14ac:dyDescent="0.25">
      <c r="B17" s="7"/>
    </row>
    <row r="18" spans="2:8" ht="15.95" customHeight="1" x14ac:dyDescent="0.25">
      <c r="B18" s="7" t="s">
        <v>154</v>
      </c>
    </row>
    <row r="19" spans="2:8" ht="15.95" customHeight="1" x14ac:dyDescent="0.25">
      <c r="B19" s="7"/>
    </row>
    <row r="20" spans="2:8" ht="15.95" customHeight="1" x14ac:dyDescent="0.25">
      <c r="B20" s="371" t="s">
        <v>128</v>
      </c>
    </row>
    <row r="21" spans="2:8" ht="15.95" customHeight="1" x14ac:dyDescent="0.25">
      <c r="B21" s="7"/>
    </row>
    <row r="22" spans="2:8" ht="15.95" customHeight="1" x14ac:dyDescent="0.25">
      <c r="B22" s="7" t="s">
        <v>155</v>
      </c>
    </row>
    <row r="23" spans="2:8" ht="15.95" customHeight="1" x14ac:dyDescent="0.25"/>
    <row r="24" spans="2:8" ht="15.95" customHeight="1" x14ac:dyDescent="0.25">
      <c r="B24" s="371" t="s">
        <v>129</v>
      </c>
    </row>
    <row r="25" spans="2:8" ht="15.95" customHeight="1" x14ac:dyDescent="0.25">
      <c r="B25" s="13"/>
    </row>
    <row r="26" spans="2:8" ht="15.95" customHeight="1" x14ac:dyDescent="0.25">
      <c r="B26" s="371" t="s">
        <v>156</v>
      </c>
    </row>
    <row r="27" spans="2:8" ht="15.95" customHeight="1" x14ac:dyDescent="0.25">
      <c r="B27" s="7"/>
      <c r="C27" s="7"/>
      <c r="D27" s="7"/>
      <c r="E27" s="7"/>
      <c r="F27" s="7"/>
      <c r="G27" s="7"/>
      <c r="H27" s="7"/>
    </row>
    <row r="28" spans="2:8" ht="15.95" customHeight="1" x14ac:dyDescent="0.25">
      <c r="B28" s="371" t="s">
        <v>130</v>
      </c>
    </row>
    <row r="29" spans="2:8" ht="15.95" customHeight="1" x14ac:dyDescent="0.25">
      <c r="B29" s="7"/>
    </row>
    <row r="30" spans="2:8" x14ac:dyDescent="0.25">
      <c r="B30" s="371" t="s">
        <v>131</v>
      </c>
    </row>
    <row r="31" spans="2:8" x14ac:dyDescent="0.25">
      <c r="B31" s="7"/>
    </row>
    <row r="32" spans="2:8" x14ac:dyDescent="0.25">
      <c r="B32" s="371" t="s">
        <v>132</v>
      </c>
    </row>
    <row r="33" spans="2:11" x14ac:dyDescent="0.25">
      <c r="B33" s="7"/>
    </row>
    <row r="34" spans="2:11" x14ac:dyDescent="0.25">
      <c r="B34" s="371" t="s">
        <v>133</v>
      </c>
    </row>
    <row r="36" spans="2:11" x14ac:dyDescent="0.25">
      <c r="B36" s="371" t="s">
        <v>134</v>
      </c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371" t="s">
        <v>135</v>
      </c>
    </row>
    <row r="39" spans="2:11" x14ac:dyDescent="0.25">
      <c r="B39" s="371"/>
    </row>
    <row r="40" spans="2:11" x14ac:dyDescent="0.25">
      <c r="B40" s="371" t="s">
        <v>136</v>
      </c>
    </row>
    <row r="42" spans="2:11" x14ac:dyDescent="0.25">
      <c r="B42" s="371" t="s">
        <v>137</v>
      </c>
    </row>
    <row r="44" spans="2:11" x14ac:dyDescent="0.25">
      <c r="B44" s="371" t="s">
        <v>138</v>
      </c>
    </row>
    <row r="46" spans="2:11" x14ac:dyDescent="0.25">
      <c r="B46" s="371" t="s">
        <v>139</v>
      </c>
    </row>
    <row r="48" spans="2:11" x14ac:dyDescent="0.25">
      <c r="B48" s="371" t="s">
        <v>140</v>
      </c>
    </row>
    <row r="50" spans="2:2" x14ac:dyDescent="0.25">
      <c r="B50" s="371" t="s">
        <v>141</v>
      </c>
    </row>
    <row r="52" spans="2:2" x14ac:dyDescent="0.25">
      <c r="B52" s="371" t="s">
        <v>142</v>
      </c>
    </row>
    <row r="54" spans="2:2" x14ac:dyDescent="0.25">
      <c r="B54" s="371" t="s">
        <v>143</v>
      </c>
    </row>
    <row r="56" spans="2:2" x14ac:dyDescent="0.25">
      <c r="B56" s="371" t="s">
        <v>144</v>
      </c>
    </row>
    <row r="58" spans="2:2" x14ac:dyDescent="0.25">
      <c r="B58" s="371" t="s">
        <v>145</v>
      </c>
    </row>
    <row r="60" spans="2:2" x14ac:dyDescent="0.25">
      <c r="B60" s="371" t="s">
        <v>146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A11" sqref="A11:XFD11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1" customWidth="1"/>
    <col min="16" max="16" width="10.85546875" customWidth="1"/>
    <col min="17" max="17" width="1.85546875" customWidth="1"/>
  </cols>
  <sheetData>
    <row r="1" spans="1:17" ht="15.75" x14ac:dyDescent="0.25">
      <c r="A1" s="6" t="s">
        <v>31</v>
      </c>
    </row>
    <row r="3" spans="1:17" ht="8.25" customHeight="1" thickBot="1" x14ac:dyDescent="0.3"/>
    <row r="4" spans="1:17" x14ac:dyDescent="0.25">
      <c r="A4" s="468" t="s">
        <v>3</v>
      </c>
      <c r="B4" s="461" t="s">
        <v>1</v>
      </c>
      <c r="C4" s="452"/>
      <c r="D4" s="461" t="s">
        <v>116</v>
      </c>
      <c r="E4" s="452"/>
      <c r="F4" s="176" t="s">
        <v>0</v>
      </c>
      <c r="H4" s="471" t="s">
        <v>19</v>
      </c>
      <c r="I4" s="472"/>
      <c r="J4" s="461" t="s">
        <v>13</v>
      </c>
      <c r="K4" s="457"/>
      <c r="L4" s="176" t="s">
        <v>0</v>
      </c>
      <c r="N4" s="451" t="s">
        <v>22</v>
      </c>
      <c r="O4" s="452"/>
      <c r="P4" s="176" t="s">
        <v>0</v>
      </c>
    </row>
    <row r="5" spans="1:17" x14ac:dyDescent="0.25">
      <c r="A5" s="469"/>
      <c r="B5" s="462" t="s">
        <v>157</v>
      </c>
      <c r="C5" s="454"/>
      <c r="D5" s="462" t="str">
        <f>B5</f>
        <v>jan-dez</v>
      </c>
      <c r="E5" s="454"/>
      <c r="F5" s="177" t="s">
        <v>122</v>
      </c>
      <c r="H5" s="449" t="str">
        <f>B5</f>
        <v>jan-dez</v>
      </c>
      <c r="I5" s="454"/>
      <c r="J5" s="462" t="str">
        <f>B5</f>
        <v>jan-dez</v>
      </c>
      <c r="K5" s="450"/>
      <c r="L5" s="177" t="str">
        <f>F5</f>
        <v>2021 / 2020</v>
      </c>
      <c r="N5" s="449" t="str">
        <f>B5</f>
        <v>jan-dez</v>
      </c>
      <c r="O5" s="450"/>
      <c r="P5" s="177" t="str">
        <f>L5</f>
        <v>2021 / 2020</v>
      </c>
    </row>
    <row r="6" spans="1:17" ht="19.5" customHeight="1" thickBot="1" x14ac:dyDescent="0.3">
      <c r="A6" s="470"/>
      <c r="B6" s="120">
        <v>2020</v>
      </c>
      <c r="C6" s="180">
        <v>2021</v>
      </c>
      <c r="D6" s="120">
        <f>B6</f>
        <v>2020</v>
      </c>
      <c r="E6" s="180">
        <f>C6</f>
        <v>2021</v>
      </c>
      <c r="F6" s="177" t="s">
        <v>1</v>
      </c>
      <c r="H6" s="31">
        <f>B6</f>
        <v>2020</v>
      </c>
      <c r="I6" s="180">
        <f>C6</f>
        <v>2021</v>
      </c>
      <c r="J6" s="120">
        <f>B6</f>
        <v>2020</v>
      </c>
      <c r="K6" s="180">
        <f>C6</f>
        <v>2021</v>
      </c>
      <c r="L6" s="358">
        <v>1000</v>
      </c>
      <c r="N6" s="31">
        <f>B6</f>
        <v>2020</v>
      </c>
      <c r="O6" s="180">
        <f>C6</f>
        <v>2021</v>
      </c>
      <c r="P6" s="178"/>
    </row>
    <row r="7" spans="1:17" ht="20.100000000000001" customHeight="1" x14ac:dyDescent="0.25">
      <c r="A7" s="14" t="s">
        <v>161</v>
      </c>
      <c r="B7" s="25">
        <v>405676.41999999952</v>
      </c>
      <c r="C7" s="195">
        <v>424989.14999999962</v>
      </c>
      <c r="D7" s="294">
        <f>B7/$B$33</f>
        <v>0.12872960619438803</v>
      </c>
      <c r="E7" s="344">
        <f>C7/$C$33</f>
        <v>0.12960411266732269</v>
      </c>
      <c r="F7" s="67">
        <f>(C7-B7)/B7</f>
        <v>4.760624243331698E-2</v>
      </c>
      <c r="G7" s="1"/>
      <c r="H7" s="25">
        <v>110831.07399999994</v>
      </c>
      <c r="I7" s="195">
        <v>116202.61099999999</v>
      </c>
      <c r="J7" s="294">
        <f t="shared" ref="J7:J32" si="0">H7/$H$33</f>
        <v>0.1294468703684766</v>
      </c>
      <c r="K7" s="344">
        <f>I7/$I$33</f>
        <v>0.12553667966369916</v>
      </c>
      <c r="L7" s="67">
        <f>(I7-H7)/H7</f>
        <v>4.846598346597325E-2</v>
      </c>
      <c r="M7" s="1"/>
      <c r="N7" s="48">
        <f t="shared" ref="N7:N33" si="1">(H7/B7)*10</f>
        <v>2.7320068048322863</v>
      </c>
      <c r="O7" s="197">
        <f t="shared" ref="O7:O33" si="2">(I7/C7)*10</f>
        <v>2.7342488861186243</v>
      </c>
      <c r="P7" s="67">
        <f>(O7-N7)/N7</f>
        <v>8.2067192598943696E-4</v>
      </c>
      <c r="Q7" s="4"/>
    </row>
    <row r="8" spans="1:17" ht="20.100000000000001" customHeight="1" x14ac:dyDescent="0.25">
      <c r="A8" s="14" t="s">
        <v>162</v>
      </c>
      <c r="B8" s="25">
        <v>257453.41000000021</v>
      </c>
      <c r="C8" s="188">
        <v>274924.3899999999</v>
      </c>
      <c r="D8" s="294">
        <f t="shared" ref="D8:D32" si="3">B8/$B$33</f>
        <v>8.1695347446377062E-2</v>
      </c>
      <c r="E8" s="295">
        <f t="shared" ref="E8:E32" si="4">C8/$C$33</f>
        <v>8.3840567733446808E-2</v>
      </c>
      <c r="F8" s="67">
        <f t="shared" ref="F8:F33" si="5">(C8-B8)/B8</f>
        <v>6.7860744202221587E-2</v>
      </c>
      <c r="G8" s="1"/>
      <c r="H8" s="25">
        <v>92250.346999999936</v>
      </c>
      <c r="I8" s="188">
        <v>104317.49000000003</v>
      </c>
      <c r="J8" s="294">
        <f t="shared" si="0"/>
        <v>0.10774522233318774</v>
      </c>
      <c r="K8" s="295">
        <f t="shared" ref="K8:K32" si="6">I8/$I$33</f>
        <v>0.11269687671175604</v>
      </c>
      <c r="L8" s="67">
        <f t="shared" ref="L8:L33" si="7">(I8-H8)/H8</f>
        <v>0.13080864617235646</v>
      </c>
      <c r="M8" s="1"/>
      <c r="N8" s="48">
        <f t="shared" si="1"/>
        <v>3.5831860607323036</v>
      </c>
      <c r="O8" s="191">
        <f t="shared" si="2"/>
        <v>3.7944065275547239</v>
      </c>
      <c r="P8" s="67">
        <f t="shared" ref="P8:P33" si="8">(O8-N8)/N8</f>
        <v>5.8947669264836515E-2</v>
      </c>
      <c r="Q8" s="4"/>
    </row>
    <row r="9" spans="1:17" s="13" customFormat="1" ht="20.100000000000001" customHeight="1" x14ac:dyDescent="0.25">
      <c r="A9" s="405" t="s">
        <v>163</v>
      </c>
      <c r="B9" s="304">
        <v>290813.83000000007</v>
      </c>
      <c r="C9" s="305">
        <v>269220.81</v>
      </c>
      <c r="D9" s="294">
        <f t="shared" si="3"/>
        <v>9.2281305903315153E-2</v>
      </c>
      <c r="E9" s="295">
        <f t="shared" si="4"/>
        <v>8.2101211740647759E-2</v>
      </c>
      <c r="F9" s="67">
        <f t="shared" si="5"/>
        <v>-7.4250320213450891E-2</v>
      </c>
      <c r="G9" s="8"/>
      <c r="H9" s="304">
        <v>95303.800000000017</v>
      </c>
      <c r="I9" s="305">
        <v>96190.480000000025</v>
      </c>
      <c r="J9" s="294">
        <f t="shared" si="0"/>
        <v>0.11131155008227413</v>
      </c>
      <c r="K9" s="295">
        <f t="shared" si="6"/>
        <v>0.10391705806384563</v>
      </c>
      <c r="L9" s="67">
        <f t="shared" si="7"/>
        <v>9.3037213626319983E-3</v>
      </c>
      <c r="M9" s="8"/>
      <c r="N9" s="408">
        <f t="shared" si="1"/>
        <v>3.2771412556273543</v>
      </c>
      <c r="O9" s="322">
        <f t="shared" si="2"/>
        <v>3.5729214246105281</v>
      </c>
      <c r="P9" s="67">
        <f t="shared" si="8"/>
        <v>9.0255544668779206E-2</v>
      </c>
      <c r="Q9" s="415"/>
    </row>
    <row r="10" spans="1:17" s="13" customFormat="1" ht="20.100000000000001" customHeight="1" x14ac:dyDescent="0.25">
      <c r="A10" s="405" t="s">
        <v>164</v>
      </c>
      <c r="B10" s="304">
        <v>252713.30000000002</v>
      </c>
      <c r="C10" s="305">
        <v>267285.59999999986</v>
      </c>
      <c r="D10" s="294">
        <f t="shared" si="3"/>
        <v>8.0191211481022928E-2</v>
      </c>
      <c r="E10" s="295">
        <f t="shared" si="4"/>
        <v>8.1511052733353226E-2</v>
      </c>
      <c r="F10" s="67">
        <f t="shared" si="5"/>
        <v>5.7663367935125859E-2</v>
      </c>
      <c r="G10" s="8"/>
      <c r="H10" s="304">
        <v>67896.985999999975</v>
      </c>
      <c r="I10" s="305">
        <v>73772.468999999968</v>
      </c>
      <c r="J10" s="294">
        <f t="shared" si="0"/>
        <v>7.9301336962161642E-2</v>
      </c>
      <c r="K10" s="295">
        <f t="shared" si="6"/>
        <v>7.9698302208142072E-2</v>
      </c>
      <c r="L10" s="67">
        <f t="shared" si="7"/>
        <v>8.6535255040628686E-2</v>
      </c>
      <c r="M10" s="8"/>
      <c r="N10" s="408">
        <f t="shared" si="1"/>
        <v>2.6867199312422407</v>
      </c>
      <c r="O10" s="322">
        <f t="shared" si="2"/>
        <v>2.7600614847937939</v>
      </c>
      <c r="P10" s="67">
        <f t="shared" si="8"/>
        <v>2.7297803801099096E-2</v>
      </c>
      <c r="Q10" s="415"/>
    </row>
    <row r="11" spans="1:17" ht="20.100000000000001" customHeight="1" x14ac:dyDescent="0.25">
      <c r="A11" s="14" t="s">
        <v>165</v>
      </c>
      <c r="B11" s="25">
        <v>193471.77000000008</v>
      </c>
      <c r="C11" s="188">
        <v>225041.08000000007</v>
      </c>
      <c r="D11" s="294">
        <f t="shared" si="3"/>
        <v>6.1392635938345284E-2</v>
      </c>
      <c r="E11" s="295">
        <f t="shared" si="4"/>
        <v>6.8628221419525695E-2</v>
      </c>
      <c r="F11" s="67">
        <f t="shared" si="5"/>
        <v>0.16317269439360577</v>
      </c>
      <c r="G11" s="1"/>
      <c r="H11" s="25">
        <v>48188.176999999989</v>
      </c>
      <c r="I11" s="188">
        <v>54671.989999999983</v>
      </c>
      <c r="J11" s="294">
        <f t="shared" si="0"/>
        <v>5.6282128073686336E-2</v>
      </c>
      <c r="K11" s="295">
        <f t="shared" si="6"/>
        <v>5.906356179214392E-2</v>
      </c>
      <c r="L11" s="67">
        <f t="shared" si="7"/>
        <v>0.13455194621701494</v>
      </c>
      <c r="M11" s="1"/>
      <c r="N11" s="48">
        <f t="shared" si="1"/>
        <v>2.4907084377219464</v>
      </c>
      <c r="O11" s="191">
        <f t="shared" si="2"/>
        <v>2.4294226636310121</v>
      </c>
      <c r="P11" s="67">
        <f t="shared" si="8"/>
        <v>-2.4605760017012476E-2</v>
      </c>
      <c r="Q11" s="4"/>
    </row>
    <row r="12" spans="1:17" ht="20.100000000000001" customHeight="1" x14ac:dyDescent="0.25">
      <c r="A12" s="14" t="s">
        <v>166</v>
      </c>
      <c r="B12" s="25">
        <v>139126.84000000005</v>
      </c>
      <c r="C12" s="188">
        <v>137635.00000000003</v>
      </c>
      <c r="D12" s="294">
        <f t="shared" si="3"/>
        <v>4.4147853908466407E-2</v>
      </c>
      <c r="E12" s="295">
        <f t="shared" si="4"/>
        <v>4.1972982244292543E-2</v>
      </c>
      <c r="F12" s="67">
        <f t="shared" si="5"/>
        <v>-1.072287705233602E-2</v>
      </c>
      <c r="G12" s="1"/>
      <c r="H12" s="25">
        <v>47708.127999999982</v>
      </c>
      <c r="I12" s="188">
        <v>50690.489000000001</v>
      </c>
      <c r="J12" s="294">
        <f t="shared" si="0"/>
        <v>5.5721447405072427E-2</v>
      </c>
      <c r="K12" s="295">
        <f t="shared" si="6"/>
        <v>5.4762243505778602E-2</v>
      </c>
      <c r="L12" s="67">
        <f t="shared" si="7"/>
        <v>6.2512639355709373E-2</v>
      </c>
      <c r="M12" s="1"/>
      <c r="N12" s="48">
        <f t="shared" si="1"/>
        <v>3.4291102996373639</v>
      </c>
      <c r="O12" s="191">
        <f t="shared" si="2"/>
        <v>3.6829650161659453</v>
      </c>
      <c r="P12" s="67">
        <f t="shared" si="8"/>
        <v>7.4029323744828818E-2</v>
      </c>
      <c r="Q12" s="4"/>
    </row>
    <row r="13" spans="1:17" ht="20.100000000000001" customHeight="1" x14ac:dyDescent="0.25">
      <c r="A13" s="14" t="s">
        <v>167</v>
      </c>
      <c r="B13" s="25">
        <v>136932.50999999995</v>
      </c>
      <c r="C13" s="188">
        <v>131530.20999999993</v>
      </c>
      <c r="D13" s="294">
        <f t="shared" si="3"/>
        <v>4.3451547140721448E-2</v>
      </c>
      <c r="E13" s="295">
        <f t="shared" si="4"/>
        <v>4.0111273796040729E-2</v>
      </c>
      <c r="F13" s="67">
        <f t="shared" si="5"/>
        <v>-3.9452282003740527E-2</v>
      </c>
      <c r="G13" s="1"/>
      <c r="H13" s="25">
        <v>49807.66799999994</v>
      </c>
      <c r="I13" s="188">
        <v>50487.419000000002</v>
      </c>
      <c r="J13" s="294">
        <f t="shared" si="0"/>
        <v>5.817363768352652E-2</v>
      </c>
      <c r="K13" s="295">
        <f t="shared" si="6"/>
        <v>5.4542861743872177E-2</v>
      </c>
      <c r="L13" s="67">
        <f t="shared" si="7"/>
        <v>1.3647517085121569E-2</v>
      </c>
      <c r="M13" s="1"/>
      <c r="N13" s="48">
        <f t="shared" si="1"/>
        <v>3.6373880826401237</v>
      </c>
      <c r="O13" s="191">
        <f t="shared" si="2"/>
        <v>3.8384656270221136</v>
      </c>
      <c r="P13" s="67">
        <f t="shared" si="8"/>
        <v>5.5280750861217386E-2</v>
      </c>
      <c r="Q13" s="4"/>
    </row>
    <row r="14" spans="1:17" ht="20.100000000000001" customHeight="1" x14ac:dyDescent="0.25">
      <c r="A14" s="14" t="s">
        <v>168</v>
      </c>
      <c r="B14" s="25">
        <v>140021.96999999994</v>
      </c>
      <c r="C14" s="188">
        <v>138185.57000000007</v>
      </c>
      <c r="D14" s="294">
        <f t="shared" si="3"/>
        <v>4.443189736456072E-2</v>
      </c>
      <c r="E14" s="295">
        <f t="shared" si="4"/>
        <v>4.2140883322028887E-2</v>
      </c>
      <c r="F14" s="67">
        <f t="shared" si="5"/>
        <v>-1.3115084725631831E-2</v>
      </c>
      <c r="G14" s="1"/>
      <c r="H14" s="25">
        <v>46845.667000000016</v>
      </c>
      <c r="I14" s="188">
        <v>48775.90599999993</v>
      </c>
      <c r="J14" s="294">
        <f t="shared" si="0"/>
        <v>5.4714122715023294E-2</v>
      </c>
      <c r="K14" s="295">
        <f t="shared" si="6"/>
        <v>5.2693870078605154E-2</v>
      </c>
      <c r="L14" s="67">
        <f t="shared" si="7"/>
        <v>4.1204216389957977E-2</v>
      </c>
      <c r="M14" s="1"/>
      <c r="N14" s="48">
        <f t="shared" si="1"/>
        <v>3.3455940521333929</v>
      </c>
      <c r="O14" s="191">
        <f t="shared" si="2"/>
        <v>3.5297394655606884</v>
      </c>
      <c r="P14" s="67">
        <f t="shared" si="8"/>
        <v>5.5041170733153073E-2</v>
      </c>
      <c r="Q14" s="4"/>
    </row>
    <row r="15" spans="1:17" ht="20.100000000000001" customHeight="1" x14ac:dyDescent="0.25">
      <c r="A15" s="14" t="s">
        <v>169</v>
      </c>
      <c r="B15" s="25">
        <v>112125.04999999996</v>
      </c>
      <c r="C15" s="188">
        <v>108329.28999999998</v>
      </c>
      <c r="D15" s="294">
        <f t="shared" si="3"/>
        <v>3.5579621637920389E-2</v>
      </c>
      <c r="E15" s="295">
        <f t="shared" si="4"/>
        <v>3.3035952815103832E-2</v>
      </c>
      <c r="F15" s="67">
        <f t="shared" si="5"/>
        <v>-3.3852916899479481E-2</v>
      </c>
      <c r="G15" s="1"/>
      <c r="H15" s="25">
        <v>34308.114000000001</v>
      </c>
      <c r="I15" s="188">
        <v>35889.321999999993</v>
      </c>
      <c r="J15" s="294">
        <f t="shared" si="0"/>
        <v>4.0070693400886107E-2</v>
      </c>
      <c r="K15" s="295">
        <f t="shared" si="6"/>
        <v>3.8772160801630789E-2</v>
      </c>
      <c r="L15" s="67">
        <f t="shared" si="7"/>
        <v>4.6088455926198431E-2</v>
      </c>
      <c r="M15" s="1"/>
      <c r="N15" s="48">
        <f t="shared" si="1"/>
        <v>3.0598081338648249</v>
      </c>
      <c r="O15" s="191">
        <f t="shared" si="2"/>
        <v>3.3129841430697087</v>
      </c>
      <c r="P15" s="67">
        <f t="shared" si="8"/>
        <v>8.2742445973270476E-2</v>
      </c>
      <c r="Q15" s="4"/>
    </row>
    <row r="16" spans="1:17" ht="20.100000000000001" customHeight="1" x14ac:dyDescent="0.25">
      <c r="A16" s="14" t="s">
        <v>170</v>
      </c>
      <c r="B16" s="25">
        <v>117130.08000000007</v>
      </c>
      <c r="C16" s="188">
        <v>137250.22999999995</v>
      </c>
      <c r="D16" s="294">
        <f t="shared" si="3"/>
        <v>3.7167822255770235E-2</v>
      </c>
      <c r="E16" s="295">
        <f t="shared" si="4"/>
        <v>4.1855643308860858E-2</v>
      </c>
      <c r="F16" s="67">
        <f t="shared" si="5"/>
        <v>0.17177611421421266</v>
      </c>
      <c r="G16" s="1"/>
      <c r="H16" s="25">
        <v>25915.740000000009</v>
      </c>
      <c r="I16" s="188">
        <v>30979.104999999981</v>
      </c>
      <c r="J16" s="294">
        <f t="shared" si="0"/>
        <v>3.0268690135432118E-2</v>
      </c>
      <c r="K16" s="295">
        <f t="shared" si="6"/>
        <v>3.3467526651815932E-2</v>
      </c>
      <c r="L16" s="67">
        <f t="shared" si="7"/>
        <v>0.1953779826468382</v>
      </c>
      <c r="M16" s="1"/>
      <c r="N16" s="48">
        <f t="shared" si="1"/>
        <v>2.2125605992926829</v>
      </c>
      <c r="O16" s="191">
        <f t="shared" si="2"/>
        <v>2.2571259079128678</v>
      </c>
      <c r="P16" s="67">
        <f t="shared" si="8"/>
        <v>2.0141960692254796E-2</v>
      </c>
      <c r="Q16" s="4"/>
    </row>
    <row r="17" spans="1:17" ht="20.100000000000001" customHeight="1" x14ac:dyDescent="0.25">
      <c r="A17" s="14" t="s">
        <v>171</v>
      </c>
      <c r="B17" s="25">
        <v>125393.51999999996</v>
      </c>
      <c r="C17" s="188">
        <v>117930.64999999989</v>
      </c>
      <c r="D17" s="294">
        <f t="shared" si="3"/>
        <v>3.9789984463302383E-2</v>
      </c>
      <c r="E17" s="295">
        <f t="shared" si="4"/>
        <v>3.5963970490848061E-2</v>
      </c>
      <c r="F17" s="67">
        <f t="shared" si="5"/>
        <v>-5.9515595383238869E-2</v>
      </c>
      <c r="G17" s="1"/>
      <c r="H17" s="25">
        <v>28945.250000000004</v>
      </c>
      <c r="I17" s="188">
        <v>27769.665000000015</v>
      </c>
      <c r="J17" s="294">
        <f t="shared" si="0"/>
        <v>3.3807053286636475E-2</v>
      </c>
      <c r="K17" s="295">
        <f t="shared" si="6"/>
        <v>3.0000285789389371E-2</v>
      </c>
      <c r="L17" s="67">
        <f t="shared" si="7"/>
        <v>-4.0614090394796659E-2</v>
      </c>
      <c r="M17" s="1"/>
      <c r="N17" s="48">
        <f t="shared" si="1"/>
        <v>2.3083529356221928</v>
      </c>
      <c r="O17" s="191">
        <f t="shared" si="2"/>
        <v>2.3547453524592665</v>
      </c>
      <c r="P17" s="67">
        <f t="shared" si="8"/>
        <v>2.0097627239384491E-2</v>
      </c>
      <c r="Q17" s="4"/>
    </row>
    <row r="18" spans="1:17" ht="20.100000000000001" customHeight="1" x14ac:dyDescent="0.25">
      <c r="A18" s="14" t="s">
        <v>172</v>
      </c>
      <c r="B18" s="25">
        <v>219036.20000000027</v>
      </c>
      <c r="C18" s="188">
        <v>202145.61999999991</v>
      </c>
      <c r="D18" s="294">
        <f t="shared" si="3"/>
        <v>6.9504763841870043E-2</v>
      </c>
      <c r="E18" s="295">
        <f t="shared" si="4"/>
        <v>6.164605310438117E-2</v>
      </c>
      <c r="F18" s="67">
        <f t="shared" si="5"/>
        <v>-7.7113189509315561E-2</v>
      </c>
      <c r="G18" s="1"/>
      <c r="H18" s="25">
        <v>26136.990999999998</v>
      </c>
      <c r="I18" s="188">
        <v>24203.968000000008</v>
      </c>
      <c r="J18" s="294">
        <f t="shared" si="0"/>
        <v>3.0527103669491115E-2</v>
      </c>
      <c r="K18" s="295">
        <f t="shared" si="6"/>
        <v>2.6148171295449007E-2</v>
      </c>
      <c r="L18" s="67">
        <f t="shared" si="7"/>
        <v>-7.3957365635546585E-2</v>
      </c>
      <c r="M18" s="1"/>
      <c r="N18" s="48">
        <f t="shared" si="1"/>
        <v>1.1932726645184661</v>
      </c>
      <c r="O18" s="191">
        <f t="shared" si="2"/>
        <v>1.1973530764604259</v>
      </c>
      <c r="P18" s="67">
        <f t="shared" si="8"/>
        <v>3.4195134635103285E-3</v>
      </c>
      <c r="Q18" s="4"/>
    </row>
    <row r="19" spans="1:17" ht="20.100000000000001" customHeight="1" x14ac:dyDescent="0.25">
      <c r="A19" s="14" t="s">
        <v>173</v>
      </c>
      <c r="B19" s="25">
        <v>39218.620000000017</v>
      </c>
      <c r="C19" s="188">
        <v>40127.030000000028</v>
      </c>
      <c r="D19" s="294">
        <f t="shared" si="3"/>
        <v>1.2444887745970934E-2</v>
      </c>
      <c r="E19" s="295">
        <f t="shared" si="4"/>
        <v>1.2237084445861844E-2</v>
      </c>
      <c r="F19" s="67">
        <f t="shared" si="5"/>
        <v>2.3162722196752725E-2</v>
      </c>
      <c r="G19" s="1"/>
      <c r="H19" s="25">
        <v>21529.880999999998</v>
      </c>
      <c r="I19" s="188">
        <v>22968.980999999996</v>
      </c>
      <c r="J19" s="294">
        <f t="shared" si="0"/>
        <v>2.5146158151059049E-2</v>
      </c>
      <c r="K19" s="295">
        <f t="shared" si="6"/>
        <v>2.4813982966343094E-2</v>
      </c>
      <c r="L19" s="67">
        <f t="shared" si="7"/>
        <v>6.6841985796391473E-2</v>
      </c>
      <c r="M19" s="1"/>
      <c r="N19" s="48">
        <f t="shared" si="1"/>
        <v>5.4897089698719608</v>
      </c>
      <c r="O19" s="191">
        <f t="shared" si="2"/>
        <v>5.7240670440847428</v>
      </c>
      <c r="P19" s="67">
        <f t="shared" si="8"/>
        <v>4.2690436869961802E-2</v>
      </c>
      <c r="Q19" s="4"/>
    </row>
    <row r="20" spans="1:17" ht="20.100000000000001" customHeight="1" x14ac:dyDescent="0.25">
      <c r="A20" s="14" t="s">
        <v>174</v>
      </c>
      <c r="B20" s="25">
        <v>74474.889999999956</v>
      </c>
      <c r="C20" s="188">
        <v>79868.049999999959</v>
      </c>
      <c r="D20" s="294">
        <f t="shared" si="3"/>
        <v>2.3632439028796332E-2</v>
      </c>
      <c r="E20" s="295">
        <f t="shared" si="4"/>
        <v>2.4356451807579952E-2</v>
      </c>
      <c r="F20" s="67">
        <f t="shared" si="5"/>
        <v>7.2415816928363463E-2</v>
      </c>
      <c r="G20" s="1"/>
      <c r="H20" s="25">
        <v>16722.514999999992</v>
      </c>
      <c r="I20" s="188">
        <v>20412.713000000003</v>
      </c>
      <c r="J20" s="294">
        <f t="shared" si="0"/>
        <v>1.953132053416631E-2</v>
      </c>
      <c r="K20" s="295">
        <f t="shared" si="6"/>
        <v>2.2052380672823509E-2</v>
      </c>
      <c r="L20" s="67">
        <f t="shared" si="7"/>
        <v>0.22067242875847401</v>
      </c>
      <c r="M20" s="1"/>
      <c r="N20" s="48">
        <f t="shared" si="1"/>
        <v>2.2453896877189079</v>
      </c>
      <c r="O20" s="191">
        <f t="shared" si="2"/>
        <v>2.5558046052207377</v>
      </c>
      <c r="P20" s="67">
        <f t="shared" si="8"/>
        <v>0.13824545431896965</v>
      </c>
      <c r="Q20" s="4"/>
    </row>
    <row r="21" spans="1:17" ht="20.100000000000001" customHeight="1" x14ac:dyDescent="0.25">
      <c r="A21" s="14" t="s">
        <v>175</v>
      </c>
      <c r="B21" s="25">
        <v>53664.9</v>
      </c>
      <c r="C21" s="188">
        <v>51351.040000000023</v>
      </c>
      <c r="D21" s="294">
        <f t="shared" si="3"/>
        <v>1.7028994299104747E-2</v>
      </c>
      <c r="E21" s="295">
        <f t="shared" si="4"/>
        <v>1.5659943256773036E-2</v>
      </c>
      <c r="F21" s="67">
        <f t="shared" si="5"/>
        <v>-4.3116823100387378E-2</v>
      </c>
      <c r="G21" s="1"/>
      <c r="H21" s="25">
        <v>14872.545000000004</v>
      </c>
      <c r="I21" s="188">
        <v>14322.45899999999</v>
      </c>
      <c r="J21" s="294">
        <f t="shared" si="0"/>
        <v>1.7370619404665666E-2</v>
      </c>
      <c r="K21" s="295">
        <f t="shared" si="6"/>
        <v>1.5472922097072879E-2</v>
      </c>
      <c r="L21" s="67">
        <f t="shared" si="7"/>
        <v>-3.6986675784138744E-2</v>
      </c>
      <c r="M21" s="1"/>
      <c r="N21" s="48">
        <f t="shared" si="1"/>
        <v>2.7713729085491638</v>
      </c>
      <c r="O21" s="191">
        <f t="shared" si="2"/>
        <v>2.7891273477616001</v>
      </c>
      <c r="P21" s="67">
        <f t="shared" si="8"/>
        <v>6.4063696219542098E-3</v>
      </c>
      <c r="Q21" s="4"/>
    </row>
    <row r="22" spans="1:17" ht="20.100000000000001" customHeight="1" x14ac:dyDescent="0.25">
      <c r="A22" s="14" t="s">
        <v>176</v>
      </c>
      <c r="B22" s="25">
        <v>40650.899999999994</v>
      </c>
      <c r="C22" s="188">
        <v>45223.910000000011</v>
      </c>
      <c r="D22" s="294">
        <f t="shared" si="3"/>
        <v>1.2899380122826596E-2</v>
      </c>
      <c r="E22" s="295">
        <f t="shared" si="4"/>
        <v>1.3791422032531581E-2</v>
      </c>
      <c r="F22" s="67">
        <f t="shared" si="5"/>
        <v>0.1124946803145814</v>
      </c>
      <c r="G22" s="1"/>
      <c r="H22" s="25">
        <v>13023.436000000012</v>
      </c>
      <c r="I22" s="188">
        <v>14266.663</v>
      </c>
      <c r="J22" s="294">
        <f t="shared" si="0"/>
        <v>1.5210923893457479E-2</v>
      </c>
      <c r="K22" s="295">
        <f t="shared" si="6"/>
        <v>1.5412644238268877E-2</v>
      </c>
      <c r="L22" s="67">
        <f t="shared" si="7"/>
        <v>9.5460752446588359E-2</v>
      </c>
      <c r="M22" s="1"/>
      <c r="N22" s="48">
        <f t="shared" si="1"/>
        <v>3.2037263627619597</v>
      </c>
      <c r="O22" s="191">
        <f t="shared" si="2"/>
        <v>3.1546726057079093</v>
      </c>
      <c r="P22" s="67">
        <f t="shared" si="8"/>
        <v>-1.5311469051857691E-2</v>
      </c>
      <c r="Q22" s="4"/>
    </row>
    <row r="23" spans="1:17" ht="20.100000000000001" customHeight="1" x14ac:dyDescent="0.25">
      <c r="A23" s="14" t="s">
        <v>177</v>
      </c>
      <c r="B23" s="25">
        <v>51993.869999999995</v>
      </c>
      <c r="C23" s="188">
        <v>48585.270000000026</v>
      </c>
      <c r="D23" s="294">
        <f t="shared" si="3"/>
        <v>1.6498741557673509E-2</v>
      </c>
      <c r="E23" s="295">
        <f t="shared" si="4"/>
        <v>1.4816497802478729E-2</v>
      </c>
      <c r="F23" s="67">
        <f t="shared" si="5"/>
        <v>-6.5557728247579369E-2</v>
      </c>
      <c r="G23" s="1"/>
      <c r="H23" s="25">
        <v>11479.664999999994</v>
      </c>
      <c r="I23" s="188">
        <v>11312.696999999998</v>
      </c>
      <c r="J23" s="294">
        <f t="shared" si="0"/>
        <v>1.3407852631009765E-2</v>
      </c>
      <c r="K23" s="295">
        <f t="shared" si="6"/>
        <v>1.2221398531410715E-2</v>
      </c>
      <c r="L23" s="67">
        <f t="shared" si="7"/>
        <v>-1.4544675301935674E-2</v>
      </c>
      <c r="M23" s="1"/>
      <c r="N23" s="48">
        <f t="shared" si="1"/>
        <v>2.2078881606620153</v>
      </c>
      <c r="O23" s="191">
        <f t="shared" si="2"/>
        <v>2.3284211449272569</v>
      </c>
      <c r="P23" s="67">
        <f t="shared" si="8"/>
        <v>5.459197907429373E-2</v>
      </c>
      <c r="Q23" s="4"/>
    </row>
    <row r="24" spans="1:17" ht="20.100000000000001" customHeight="1" x14ac:dyDescent="0.25">
      <c r="A24" s="14" t="s">
        <v>178</v>
      </c>
      <c r="B24" s="25">
        <v>37238.799999999988</v>
      </c>
      <c r="C24" s="188">
        <v>45649.62999999999</v>
      </c>
      <c r="D24" s="294">
        <f t="shared" si="3"/>
        <v>1.181664948421597E-2</v>
      </c>
      <c r="E24" s="295">
        <f t="shared" si="4"/>
        <v>1.3921249024220027E-2</v>
      </c>
      <c r="F24" s="67">
        <f t="shared" si="5"/>
        <v>0.22586200414621321</v>
      </c>
      <c r="G24" s="1"/>
      <c r="H24" s="25">
        <v>8165.5709999999981</v>
      </c>
      <c r="I24" s="188">
        <v>10983.058000000001</v>
      </c>
      <c r="J24" s="294">
        <f t="shared" si="0"/>
        <v>9.5371051869585985E-3</v>
      </c>
      <c r="K24" s="295">
        <f t="shared" si="6"/>
        <v>1.1865281012264249E-2</v>
      </c>
      <c r="L24" s="67">
        <f t="shared" si="7"/>
        <v>0.34504470048695962</v>
      </c>
      <c r="M24" s="1"/>
      <c r="N24" s="48">
        <f t="shared" si="1"/>
        <v>2.1927588966346931</v>
      </c>
      <c r="O24" s="191">
        <f t="shared" si="2"/>
        <v>2.4059467732816242</v>
      </c>
      <c r="P24" s="67">
        <f t="shared" si="8"/>
        <v>9.7223583027809507E-2</v>
      </c>
      <c r="Q24" s="4"/>
    </row>
    <row r="25" spans="1:17" ht="20.100000000000001" customHeight="1" x14ac:dyDescent="0.25">
      <c r="A25" s="14" t="s">
        <v>179</v>
      </c>
      <c r="B25" s="25">
        <v>46519.659999999974</v>
      </c>
      <c r="C25" s="188">
        <v>44396.530000000006</v>
      </c>
      <c r="D25" s="294">
        <f t="shared" si="3"/>
        <v>1.4761660320550129E-2</v>
      </c>
      <c r="E25" s="295">
        <f t="shared" si="4"/>
        <v>1.3539105354002988E-2</v>
      </c>
      <c r="F25" s="67">
        <f t="shared" si="5"/>
        <v>-4.5639413529676903E-2</v>
      </c>
      <c r="G25" s="1"/>
      <c r="H25" s="25">
        <v>10293.859000000008</v>
      </c>
      <c r="I25" s="188">
        <v>10956.525000000005</v>
      </c>
      <c r="J25" s="294">
        <f t="shared" si="0"/>
        <v>1.2022872137505209E-2</v>
      </c>
      <c r="K25" s="295">
        <f t="shared" si="6"/>
        <v>1.1836616727590676E-2</v>
      </c>
      <c r="L25" s="67">
        <f t="shared" si="7"/>
        <v>6.4374886036421997E-2</v>
      </c>
      <c r="M25" s="1"/>
      <c r="N25" s="48">
        <f t="shared" si="1"/>
        <v>2.2127975569898863</v>
      </c>
      <c r="O25" s="191">
        <f t="shared" si="2"/>
        <v>2.4678786833115121</v>
      </c>
      <c r="P25" s="67">
        <f t="shared" si="8"/>
        <v>0.11527540127467321</v>
      </c>
      <c r="Q25" s="4"/>
    </row>
    <row r="26" spans="1:17" ht="20.100000000000001" customHeight="1" x14ac:dyDescent="0.25">
      <c r="A26" s="14" t="s">
        <v>180</v>
      </c>
      <c r="B26" s="25">
        <v>21698.200000000008</v>
      </c>
      <c r="C26" s="188">
        <v>23402.959999999999</v>
      </c>
      <c r="D26" s="294">
        <f t="shared" si="3"/>
        <v>6.8852923251666309E-3</v>
      </c>
      <c r="E26" s="295">
        <f t="shared" si="4"/>
        <v>7.1369348243098653E-3</v>
      </c>
      <c r="F26" s="67">
        <f t="shared" si="5"/>
        <v>7.8566885732456626E-2</v>
      </c>
      <c r="G26" s="1"/>
      <c r="H26" s="25">
        <v>7118.3729999999978</v>
      </c>
      <c r="I26" s="188">
        <v>8132.7999999999993</v>
      </c>
      <c r="J26" s="294">
        <f t="shared" si="0"/>
        <v>8.3140140549884424E-3</v>
      </c>
      <c r="K26" s="295">
        <f t="shared" si="6"/>
        <v>8.7860737343408973E-3</v>
      </c>
      <c r="L26" s="67">
        <f t="shared" si="7"/>
        <v>0.14250826698741437</v>
      </c>
      <c r="M26" s="1"/>
      <c r="N26" s="48">
        <f t="shared" si="1"/>
        <v>3.2806283470518274</v>
      </c>
      <c r="O26" s="191">
        <f t="shared" si="2"/>
        <v>3.475115968236496</v>
      </c>
      <c r="P26" s="67">
        <f t="shared" si="8"/>
        <v>5.9283649536055222E-2</v>
      </c>
      <c r="Q26" s="4"/>
    </row>
    <row r="27" spans="1:17" ht="20.100000000000001" customHeight="1" x14ac:dyDescent="0.25">
      <c r="A27" s="14" t="s">
        <v>181</v>
      </c>
      <c r="B27" s="25">
        <v>17272.640000000003</v>
      </c>
      <c r="C27" s="188">
        <v>20040.22</v>
      </c>
      <c r="D27" s="294">
        <f t="shared" si="3"/>
        <v>5.4809696485130623E-3</v>
      </c>
      <c r="E27" s="295">
        <f t="shared" si="4"/>
        <v>6.1114382114412485E-3</v>
      </c>
      <c r="F27" s="67">
        <f t="shared" si="5"/>
        <v>0.16022912536821224</v>
      </c>
      <c r="G27" s="1"/>
      <c r="H27" s="25">
        <v>6092.2500000000018</v>
      </c>
      <c r="I27" s="188">
        <v>6953.9330000000009</v>
      </c>
      <c r="J27" s="294">
        <f t="shared" si="0"/>
        <v>7.1155377958563521E-3</v>
      </c>
      <c r="K27" s="295">
        <f t="shared" si="6"/>
        <v>7.5125132896009259E-3</v>
      </c>
      <c r="L27" s="67">
        <f t="shared" si="7"/>
        <v>0.14143920554803213</v>
      </c>
      <c r="M27" s="1"/>
      <c r="N27" s="48">
        <f t="shared" si="1"/>
        <v>3.5271099264501551</v>
      </c>
      <c r="O27" s="191">
        <f t="shared" si="2"/>
        <v>3.4699883534212699</v>
      </c>
      <c r="P27" s="67">
        <f t="shared" si="8"/>
        <v>-1.6195007873308607E-2</v>
      </c>
      <c r="Q27" s="4"/>
    </row>
    <row r="28" spans="1:17" ht="20.100000000000001" customHeight="1" x14ac:dyDescent="0.25">
      <c r="A28" s="14" t="s">
        <v>182</v>
      </c>
      <c r="B28" s="25">
        <v>81572.219999999972</v>
      </c>
      <c r="C28" s="188">
        <v>103134.82999999996</v>
      </c>
      <c r="D28" s="294">
        <f t="shared" si="3"/>
        <v>2.5884570163092032E-2</v>
      </c>
      <c r="E28" s="295">
        <f t="shared" si="4"/>
        <v>3.1451857364464902E-2</v>
      </c>
      <c r="F28" s="67">
        <f t="shared" si="5"/>
        <v>0.2643376629936024</v>
      </c>
      <c r="G28" s="1"/>
      <c r="H28" s="25">
        <v>4766.4250000000011</v>
      </c>
      <c r="I28" s="188">
        <v>6724.6249999999973</v>
      </c>
      <c r="J28" s="294">
        <f t="shared" si="0"/>
        <v>5.5670199415018447E-3</v>
      </c>
      <c r="K28" s="295">
        <f t="shared" si="6"/>
        <v>7.2647859391343867E-3</v>
      </c>
      <c r="L28" s="67">
        <f t="shared" si="7"/>
        <v>0.41083201770719058</v>
      </c>
      <c r="M28" s="1"/>
      <c r="N28" s="48">
        <f t="shared" si="1"/>
        <v>0.584319637249054</v>
      </c>
      <c r="O28" s="191">
        <f t="shared" si="2"/>
        <v>0.6520226968910503</v>
      </c>
      <c r="P28" s="67">
        <f t="shared" si="8"/>
        <v>0.11586648013532239</v>
      </c>
      <c r="Q28" s="4"/>
    </row>
    <row r="29" spans="1:17" ht="20.100000000000001" customHeight="1" x14ac:dyDescent="0.25">
      <c r="A29" s="14" t="s">
        <v>183</v>
      </c>
      <c r="B29" s="25">
        <v>13641.880000000001</v>
      </c>
      <c r="C29" s="188">
        <v>18901.929999999993</v>
      </c>
      <c r="D29" s="294">
        <f t="shared" si="3"/>
        <v>4.3288536221826757E-3</v>
      </c>
      <c r="E29" s="295">
        <f t="shared" si="4"/>
        <v>5.7643068425390354E-3</v>
      </c>
      <c r="F29" s="67">
        <f t="shared" si="5"/>
        <v>0.38558101962486047</v>
      </c>
      <c r="G29" s="1"/>
      <c r="H29" s="25">
        <v>4517.5569999999989</v>
      </c>
      <c r="I29" s="188">
        <v>6302.8149999999978</v>
      </c>
      <c r="J29" s="294">
        <f t="shared" si="0"/>
        <v>5.2763507043268772E-3</v>
      </c>
      <c r="K29" s="295">
        <f t="shared" si="6"/>
        <v>6.8090937099043146E-3</v>
      </c>
      <c r="L29" s="67">
        <f t="shared" si="7"/>
        <v>0.3951821747904895</v>
      </c>
      <c r="M29" s="1"/>
      <c r="N29" s="48">
        <f t="shared" si="1"/>
        <v>3.3115355068363002</v>
      </c>
      <c r="O29" s="191">
        <f t="shared" si="2"/>
        <v>3.3344822459928696</v>
      </c>
      <c r="P29" s="67">
        <f t="shared" si="8"/>
        <v>6.9293350801156754E-3</v>
      </c>
      <c r="Q29" s="4"/>
    </row>
    <row r="30" spans="1:17" ht="20.100000000000001" customHeight="1" x14ac:dyDescent="0.25">
      <c r="A30" s="14" t="s">
        <v>184</v>
      </c>
      <c r="B30" s="25">
        <v>8942.6400000000085</v>
      </c>
      <c r="C30" s="188">
        <v>8906.3800000000119</v>
      </c>
      <c r="D30" s="294">
        <f t="shared" si="3"/>
        <v>2.837686561960354E-3</v>
      </c>
      <c r="E30" s="295">
        <f t="shared" si="4"/>
        <v>2.7160775209861057E-3</v>
      </c>
      <c r="F30" s="67">
        <f t="shared" si="5"/>
        <v>-4.0547310413923121E-3</v>
      </c>
      <c r="G30" s="1"/>
      <c r="H30" s="25">
        <v>4233.5729999999985</v>
      </c>
      <c r="I30" s="188">
        <v>5644.7780000000039</v>
      </c>
      <c r="J30" s="294">
        <f t="shared" si="0"/>
        <v>4.9446671907779471E-3</v>
      </c>
      <c r="K30" s="295">
        <f t="shared" si="6"/>
        <v>6.0981993559395759E-3</v>
      </c>
      <c r="L30" s="67">
        <f t="shared" si="7"/>
        <v>0.33333664023273152</v>
      </c>
      <c r="M30" s="1"/>
      <c r="N30" s="48">
        <f t="shared" si="1"/>
        <v>4.7341422667131798</v>
      </c>
      <c r="O30" s="191">
        <f t="shared" si="2"/>
        <v>6.3379038397193881</v>
      </c>
      <c r="P30" s="67">
        <f t="shared" si="8"/>
        <v>0.33876497212232443</v>
      </c>
      <c r="Q30" s="4"/>
    </row>
    <row r="31" spans="1:17" ht="20.100000000000001" customHeight="1" x14ac:dyDescent="0.25">
      <c r="A31" s="14" t="s">
        <v>185</v>
      </c>
      <c r="B31" s="25">
        <v>12896.620000000008</v>
      </c>
      <c r="C31" s="188">
        <v>14073.389999999998</v>
      </c>
      <c r="D31" s="294">
        <f t="shared" si="3"/>
        <v>4.0923670491833652E-3</v>
      </c>
      <c r="E31" s="295">
        <f t="shared" si="4"/>
        <v>4.2918018569913464E-3</v>
      </c>
      <c r="F31" s="67">
        <f t="shared" si="5"/>
        <v>9.1246388588637081E-2</v>
      </c>
      <c r="G31" s="1"/>
      <c r="H31" s="25">
        <v>4848.0070000000005</v>
      </c>
      <c r="I31" s="188">
        <v>4704.1349999999984</v>
      </c>
      <c r="J31" s="294">
        <f t="shared" si="0"/>
        <v>5.6623049026346848E-3</v>
      </c>
      <c r="K31" s="295">
        <f t="shared" si="6"/>
        <v>5.0819984465735914E-3</v>
      </c>
      <c r="L31" s="67">
        <f t="shared" si="7"/>
        <v>-2.9676524806998443E-2</v>
      </c>
      <c r="M31" s="1"/>
      <c r="N31" s="48">
        <f t="shared" si="1"/>
        <v>3.7591299115582206</v>
      </c>
      <c r="O31" s="191">
        <f t="shared" si="2"/>
        <v>3.342574177223824</v>
      </c>
      <c r="P31" s="67">
        <f t="shared" si="8"/>
        <v>-0.11081174211447443</v>
      </c>
      <c r="Q31" s="4"/>
    </row>
    <row r="32" spans="1:17" ht="20.100000000000001" customHeight="1" thickBot="1" x14ac:dyDescent="0.3">
      <c r="A32" s="14" t="s">
        <v>17</v>
      </c>
      <c r="B32" s="25">
        <f>B33-SUM(B7:B31)</f>
        <v>261703.2500000014</v>
      </c>
      <c r="C32" s="188">
        <f>C33-SUM(C7:C31)</f>
        <v>301004.44000000041</v>
      </c>
      <c r="D32" s="294">
        <f t="shared" si="3"/>
        <v>8.3043910494703388E-2</v>
      </c>
      <c r="E32" s="295">
        <f t="shared" si="4"/>
        <v>9.1793904279966837E-2</v>
      </c>
      <c r="F32" s="67">
        <f t="shared" si="5"/>
        <v>0.15017463482015911</v>
      </c>
      <c r="G32" s="1"/>
      <c r="H32" s="25">
        <f>H33-SUM(H7:H31)</f>
        <v>54388.076999999466</v>
      </c>
      <c r="I32" s="188">
        <f>I33-SUM(I7:I31)</f>
        <v>68009.585999999545</v>
      </c>
      <c r="J32" s="294">
        <f t="shared" si="0"/>
        <v>6.3523397355236849E-2</v>
      </c>
      <c r="K32" s="295">
        <f t="shared" si="6"/>
        <v>7.3472510972604085E-2</v>
      </c>
      <c r="L32" s="67">
        <f t="shared" si="7"/>
        <v>0.25045027791661417</v>
      </c>
      <c r="M32" s="1"/>
      <c r="N32" s="48">
        <f t="shared" si="1"/>
        <v>2.0782346799284754</v>
      </c>
      <c r="O32" s="191">
        <f t="shared" si="2"/>
        <v>2.2594213560437666</v>
      </c>
      <c r="P32" s="67">
        <f t="shared" si="8"/>
        <v>8.7182972098957992E-2</v>
      </c>
      <c r="Q32" s="4"/>
    </row>
    <row r="33" spans="1:17" ht="26.25" customHeight="1" thickBot="1" x14ac:dyDescent="0.3">
      <c r="A33" s="42" t="s">
        <v>18</v>
      </c>
      <c r="B33" s="43">
        <v>3151383.9900000021</v>
      </c>
      <c r="C33" s="196">
        <v>3279133.2100000004</v>
      </c>
      <c r="D33" s="349">
        <f>SUM(D7:D32)</f>
        <v>0.99999999999999989</v>
      </c>
      <c r="E33" s="350">
        <f>SUM(E7:E32)</f>
        <v>0.99999999999999956</v>
      </c>
      <c r="F33" s="72">
        <f t="shared" si="5"/>
        <v>4.0537497304477407E-2</v>
      </c>
      <c r="G33" s="71"/>
      <c r="H33" s="43">
        <v>856189.67599999963</v>
      </c>
      <c r="I33" s="196">
        <v>925646.6819999998</v>
      </c>
      <c r="J33" s="349">
        <f>SUM(J7:J32)</f>
        <v>0.99999999999999933</v>
      </c>
      <c r="K33" s="350">
        <f>SUM(K7:K32)</f>
        <v>0.99999999999999967</v>
      </c>
      <c r="L33" s="72">
        <f t="shared" si="7"/>
        <v>8.1123386495961666E-2</v>
      </c>
      <c r="M33" s="71"/>
      <c r="N33" s="44">
        <f t="shared" si="1"/>
        <v>2.7168687748521529</v>
      </c>
      <c r="O33" s="198">
        <f t="shared" si="2"/>
        <v>2.8228395210574551</v>
      </c>
      <c r="P33" s="72">
        <f t="shared" si="8"/>
        <v>3.9004734857342842E-2</v>
      </c>
      <c r="Q33" s="4"/>
    </row>
    <row r="35" spans="1:17" ht="15.75" thickBot="1" x14ac:dyDescent="0.3">
      <c r="L35" s="16"/>
    </row>
    <row r="36" spans="1:17" x14ac:dyDescent="0.25">
      <c r="A36" s="468" t="s">
        <v>2</v>
      </c>
      <c r="B36" s="461" t="s">
        <v>1</v>
      </c>
      <c r="C36" s="452"/>
      <c r="D36" s="461" t="s">
        <v>116</v>
      </c>
      <c r="E36" s="452"/>
      <c r="F36" s="176" t="s">
        <v>0</v>
      </c>
      <c r="H36" s="471" t="s">
        <v>19</v>
      </c>
      <c r="I36" s="472"/>
      <c r="J36" s="461" t="s">
        <v>116</v>
      </c>
      <c r="K36" s="452"/>
      <c r="L36" s="176" t="s">
        <v>0</v>
      </c>
      <c r="N36" s="451" t="s">
        <v>22</v>
      </c>
      <c r="O36" s="452"/>
      <c r="P36" s="176" t="s">
        <v>0</v>
      </c>
    </row>
    <row r="37" spans="1:17" x14ac:dyDescent="0.25">
      <c r="A37" s="469"/>
      <c r="B37" s="462" t="str">
        <f>B5</f>
        <v>jan-dez</v>
      </c>
      <c r="C37" s="454"/>
      <c r="D37" s="462" t="str">
        <f>B37</f>
        <v>jan-dez</v>
      </c>
      <c r="E37" s="454"/>
      <c r="F37" s="177" t="str">
        <f>F5</f>
        <v>2021 / 2020</v>
      </c>
      <c r="H37" s="449" t="str">
        <f>B37</f>
        <v>jan-dez</v>
      </c>
      <c r="I37" s="454"/>
      <c r="J37" s="462" t="str">
        <f>H37</f>
        <v>jan-dez</v>
      </c>
      <c r="K37" s="454"/>
      <c r="L37" s="177" t="str">
        <f>F37</f>
        <v>2021 / 2020</v>
      </c>
      <c r="N37" s="449" t="str">
        <f>B37</f>
        <v>jan-dez</v>
      </c>
      <c r="O37" s="450"/>
      <c r="P37" s="177" t="str">
        <f>L37</f>
        <v>2021 / 2020</v>
      </c>
    </row>
    <row r="38" spans="1:17" ht="19.5" customHeight="1" thickBot="1" x14ac:dyDescent="0.3">
      <c r="A38" s="470"/>
      <c r="B38" s="120">
        <f>B6</f>
        <v>2020</v>
      </c>
      <c r="C38" s="180">
        <f>C6</f>
        <v>2021</v>
      </c>
      <c r="D38" s="120">
        <f>B38</f>
        <v>2020</v>
      </c>
      <c r="E38" s="180">
        <f>C38</f>
        <v>2021</v>
      </c>
      <c r="F38" s="177" t="str">
        <f>F6</f>
        <v>HL</v>
      </c>
      <c r="H38" s="31">
        <f>B38</f>
        <v>2020</v>
      </c>
      <c r="I38" s="180">
        <f>C38</f>
        <v>2021</v>
      </c>
      <c r="J38" s="120">
        <f>B38</f>
        <v>2020</v>
      </c>
      <c r="K38" s="180">
        <f>C38</f>
        <v>2021</v>
      </c>
      <c r="L38" s="358">
        <f>L6</f>
        <v>1000</v>
      </c>
      <c r="N38" s="31">
        <f>B38</f>
        <v>2020</v>
      </c>
      <c r="O38" s="180">
        <f>C38</f>
        <v>2021</v>
      </c>
      <c r="P38" s="178"/>
    </row>
    <row r="39" spans="1:17" ht="20.100000000000001" customHeight="1" x14ac:dyDescent="0.25">
      <c r="A39" s="45" t="s">
        <v>161</v>
      </c>
      <c r="B39" s="25">
        <v>405676.41999999969</v>
      </c>
      <c r="C39" s="195">
        <v>424989.14999999962</v>
      </c>
      <c r="D39" s="345">
        <f>B39/$B$62</f>
        <v>0.28735768185588667</v>
      </c>
      <c r="E39" s="344">
        <f>C39/$C$62</f>
        <v>0.28361925074836836</v>
      </c>
      <c r="F39" s="67">
        <f>(C39-B39)/B39</f>
        <v>4.7606242433316528E-2</v>
      </c>
      <c r="H39" s="46">
        <v>110831.07399999994</v>
      </c>
      <c r="I39" s="195">
        <v>116202.61099999999</v>
      </c>
      <c r="J39" s="348">
        <f>H39/$H$62</f>
        <v>0.28132988636022505</v>
      </c>
      <c r="K39" s="344">
        <f>I39/$I$62</f>
        <v>0.27184595166396558</v>
      </c>
      <c r="L39" s="67">
        <f>(I39-H39)/H39</f>
        <v>4.846598346597325E-2</v>
      </c>
      <c r="N39" s="48">
        <f t="shared" ref="N39:N62" si="9">(H39/B39)*10</f>
        <v>2.7320068048322854</v>
      </c>
      <c r="O39" s="197">
        <f t="shared" ref="O39:O62" si="10">(I39/C39)*10</f>
        <v>2.7342488861186243</v>
      </c>
      <c r="P39" s="67">
        <f>(O39-N39)/N39</f>
        <v>8.2067192598976233E-4</v>
      </c>
    </row>
    <row r="40" spans="1:17" ht="20.100000000000001" customHeight="1" x14ac:dyDescent="0.25">
      <c r="A40" s="45" t="s">
        <v>165</v>
      </c>
      <c r="B40" s="25">
        <v>193471.77000000005</v>
      </c>
      <c r="C40" s="188">
        <v>225041.08000000007</v>
      </c>
      <c r="D40" s="345">
        <f t="shared" ref="D40:D61" si="11">B40/$B$62</f>
        <v>0.13704419727366787</v>
      </c>
      <c r="E40" s="295">
        <f t="shared" ref="E40:E61" si="12">C40/$C$62</f>
        <v>0.15018261642021616</v>
      </c>
      <c r="F40" s="67">
        <f t="shared" ref="F40:F62" si="13">(C40-B40)/B40</f>
        <v>0.16317269439360593</v>
      </c>
      <c r="H40" s="25">
        <v>48188.177000000025</v>
      </c>
      <c r="I40" s="188">
        <v>54671.989999999983</v>
      </c>
      <c r="J40" s="345">
        <f t="shared" ref="J40:J62" si="14">H40/$H$62</f>
        <v>0.1223192546100963</v>
      </c>
      <c r="K40" s="295">
        <f t="shared" ref="K40:K62" si="15">I40/$I$62</f>
        <v>0.12790038901030207</v>
      </c>
      <c r="L40" s="67">
        <f t="shared" ref="L40:L62" si="16">(I40-H40)/H40</f>
        <v>0.13455194621701408</v>
      </c>
      <c r="N40" s="48">
        <f t="shared" si="9"/>
        <v>2.4907084377219486</v>
      </c>
      <c r="O40" s="191">
        <f t="shared" si="10"/>
        <v>2.4294226636310121</v>
      </c>
      <c r="P40" s="67">
        <f t="shared" ref="P40:P62" si="17">(O40-N40)/N40</f>
        <v>-2.4605760017013346E-2</v>
      </c>
    </row>
    <row r="41" spans="1:17" ht="20.100000000000001" customHeight="1" x14ac:dyDescent="0.25">
      <c r="A41" s="45" t="s">
        <v>166</v>
      </c>
      <c r="B41" s="25">
        <v>139126.84000000008</v>
      </c>
      <c r="C41" s="188">
        <v>137635.00000000003</v>
      </c>
      <c r="D41" s="345">
        <f t="shared" si="11"/>
        <v>9.854939615749643E-2</v>
      </c>
      <c r="E41" s="295">
        <f t="shared" si="12"/>
        <v>9.1851605098040093E-2</v>
      </c>
      <c r="F41" s="67">
        <f t="shared" si="13"/>
        <v>-1.0722877052336226E-2</v>
      </c>
      <c r="H41" s="25">
        <v>47708.12799999999</v>
      </c>
      <c r="I41" s="188">
        <v>50690.489000000001</v>
      </c>
      <c r="J41" s="345">
        <f t="shared" si="14"/>
        <v>0.12110071430598132</v>
      </c>
      <c r="K41" s="295">
        <f t="shared" si="15"/>
        <v>0.1185860120003395</v>
      </c>
      <c r="L41" s="67">
        <f t="shared" si="16"/>
        <v>6.2512639355709207E-2</v>
      </c>
      <c r="N41" s="48">
        <f t="shared" si="9"/>
        <v>3.4291102996373639</v>
      </c>
      <c r="O41" s="191">
        <f t="shared" si="10"/>
        <v>3.6829650161659453</v>
      </c>
      <c r="P41" s="67">
        <f t="shared" si="17"/>
        <v>7.4029323744828818E-2</v>
      </c>
    </row>
    <row r="42" spans="1:17" ht="20.100000000000001" customHeight="1" x14ac:dyDescent="0.25">
      <c r="A42" s="45" t="s">
        <v>168</v>
      </c>
      <c r="B42" s="25">
        <v>140021.97</v>
      </c>
      <c r="C42" s="188">
        <v>138185.57000000007</v>
      </c>
      <c r="D42" s="345">
        <f t="shared" si="11"/>
        <v>9.918345440953788E-2</v>
      </c>
      <c r="E42" s="295">
        <f t="shared" si="12"/>
        <v>9.2219031539125793E-2</v>
      </c>
      <c r="F42" s="67">
        <f t="shared" si="13"/>
        <v>-1.3115084725632241E-2</v>
      </c>
      <c r="H42" s="25">
        <v>46845.667000000023</v>
      </c>
      <c r="I42" s="188">
        <v>48775.90599999993</v>
      </c>
      <c r="J42" s="345">
        <f t="shared" si="14"/>
        <v>0.11891147218855749</v>
      </c>
      <c r="K42" s="295">
        <f t="shared" si="15"/>
        <v>0.11410701076968152</v>
      </c>
      <c r="L42" s="67">
        <f t="shared" si="16"/>
        <v>4.1204216389957811E-2</v>
      </c>
      <c r="N42" s="48">
        <f t="shared" si="9"/>
        <v>3.3455940521333916</v>
      </c>
      <c r="O42" s="191">
        <f t="shared" si="10"/>
        <v>3.5297394655606884</v>
      </c>
      <c r="P42" s="67">
        <f t="shared" si="17"/>
        <v>5.5041170733153497E-2</v>
      </c>
    </row>
    <row r="43" spans="1:17" ht="20.100000000000001" customHeight="1" x14ac:dyDescent="0.25">
      <c r="A43" s="45" t="s">
        <v>170</v>
      </c>
      <c r="B43" s="25">
        <v>117130.08000000002</v>
      </c>
      <c r="C43" s="188">
        <v>137250.22999999995</v>
      </c>
      <c r="D43" s="345">
        <f t="shared" si="11"/>
        <v>8.296816527910246E-2</v>
      </c>
      <c r="E43" s="295">
        <f t="shared" si="12"/>
        <v>9.159482635648758E-2</v>
      </c>
      <c r="F43" s="67">
        <f t="shared" si="13"/>
        <v>0.17177611421421324</v>
      </c>
      <c r="H43" s="25">
        <v>25915.740000000005</v>
      </c>
      <c r="I43" s="188">
        <v>30979.104999999981</v>
      </c>
      <c r="J43" s="345">
        <f t="shared" si="14"/>
        <v>6.5783646463095216E-2</v>
      </c>
      <c r="K43" s="295">
        <f t="shared" si="15"/>
        <v>7.2472935056708071E-2</v>
      </c>
      <c r="L43" s="67">
        <f t="shared" si="16"/>
        <v>0.19537798264683837</v>
      </c>
      <c r="N43" s="48">
        <f t="shared" si="9"/>
        <v>2.2125605992926838</v>
      </c>
      <c r="O43" s="191">
        <f t="shared" si="10"/>
        <v>2.2571259079128678</v>
      </c>
      <c r="P43" s="67">
        <f t="shared" si="17"/>
        <v>2.0141960692254386E-2</v>
      </c>
    </row>
    <row r="44" spans="1:17" ht="20.100000000000001" customHeight="1" x14ac:dyDescent="0.25">
      <c r="A44" s="45" t="s">
        <v>171</v>
      </c>
      <c r="B44" s="25">
        <v>125393.52000000002</v>
      </c>
      <c r="C44" s="188">
        <v>117930.64999999989</v>
      </c>
      <c r="D44" s="345">
        <f t="shared" si="11"/>
        <v>8.8821507611780343E-2</v>
      </c>
      <c r="E44" s="295">
        <f t="shared" si="12"/>
        <v>7.8701780017838271E-2</v>
      </c>
      <c r="F44" s="67">
        <f t="shared" si="13"/>
        <v>-5.9515595383239306E-2</v>
      </c>
      <c r="H44" s="25">
        <v>28945.250000000004</v>
      </c>
      <c r="I44" s="188">
        <v>27769.665000000015</v>
      </c>
      <c r="J44" s="345">
        <f t="shared" si="14"/>
        <v>7.3473653184740487E-2</v>
      </c>
      <c r="K44" s="295">
        <f t="shared" si="15"/>
        <v>6.4964727938122857E-2</v>
      </c>
      <c r="L44" s="67">
        <f t="shared" si="16"/>
        <v>-4.0614090394796659E-2</v>
      </c>
      <c r="N44" s="48">
        <f t="shared" si="9"/>
        <v>2.3083529356221915</v>
      </c>
      <c r="O44" s="191">
        <f t="shared" si="10"/>
        <v>2.3547453524592665</v>
      </c>
      <c r="P44" s="67">
        <f t="shared" si="17"/>
        <v>2.0097627239385081E-2</v>
      </c>
    </row>
    <row r="45" spans="1:17" ht="20.100000000000001" customHeight="1" x14ac:dyDescent="0.25">
      <c r="A45" s="45" t="s">
        <v>173</v>
      </c>
      <c r="B45" s="25">
        <v>39218.619999999974</v>
      </c>
      <c r="C45" s="188">
        <v>40127.030000000028</v>
      </c>
      <c r="D45" s="345">
        <f t="shared" si="11"/>
        <v>2.7780199127144033E-2</v>
      </c>
      <c r="E45" s="295">
        <f t="shared" si="12"/>
        <v>2.6779032319665851E-2</v>
      </c>
      <c r="F45" s="67">
        <f t="shared" si="13"/>
        <v>2.3162722196753863E-2</v>
      </c>
      <c r="H45" s="25">
        <v>21529.881000000008</v>
      </c>
      <c r="I45" s="188">
        <v>22968.980999999996</v>
      </c>
      <c r="J45" s="345">
        <f t="shared" si="14"/>
        <v>5.4650728865797818E-2</v>
      </c>
      <c r="K45" s="295">
        <f t="shared" si="15"/>
        <v>5.3733943195962641E-2</v>
      </c>
      <c r="L45" s="67">
        <f t="shared" si="16"/>
        <v>6.6841985796390932E-2</v>
      </c>
      <c r="N45" s="48">
        <f t="shared" si="9"/>
        <v>5.4897089698719697</v>
      </c>
      <c r="O45" s="191">
        <f t="shared" si="10"/>
        <v>5.7240670440847428</v>
      </c>
      <c r="P45" s="67">
        <f t="shared" si="17"/>
        <v>4.2690436869960116E-2</v>
      </c>
    </row>
    <row r="46" spans="1:17" ht="20.100000000000001" customHeight="1" x14ac:dyDescent="0.25">
      <c r="A46" s="45" t="s">
        <v>174</v>
      </c>
      <c r="B46" s="25">
        <v>74474.889999999927</v>
      </c>
      <c r="C46" s="188">
        <v>79868.049999999959</v>
      </c>
      <c r="D46" s="345">
        <f t="shared" si="11"/>
        <v>5.2753698987168522E-2</v>
      </c>
      <c r="E46" s="295">
        <f t="shared" si="12"/>
        <v>5.3300458375780256E-2</v>
      </c>
      <c r="F46" s="67">
        <f t="shared" si="13"/>
        <v>7.241581692836388E-2</v>
      </c>
      <c r="H46" s="25">
        <v>16722.515000000025</v>
      </c>
      <c r="I46" s="188">
        <v>20412.713000000003</v>
      </c>
      <c r="J46" s="345">
        <f t="shared" si="14"/>
        <v>4.2447872016535437E-2</v>
      </c>
      <c r="K46" s="295">
        <f t="shared" si="15"/>
        <v>4.7753775442519131E-2</v>
      </c>
      <c r="L46" s="67">
        <f t="shared" si="16"/>
        <v>0.22067242875847162</v>
      </c>
      <c r="N46" s="48">
        <f t="shared" si="9"/>
        <v>2.2453896877189132</v>
      </c>
      <c r="O46" s="191">
        <f t="shared" si="10"/>
        <v>2.5558046052207377</v>
      </c>
      <c r="P46" s="67">
        <f t="shared" si="17"/>
        <v>0.13824545431896695</v>
      </c>
    </row>
    <row r="47" spans="1:17" ht="20.100000000000001" customHeight="1" x14ac:dyDescent="0.25">
      <c r="A47" s="45" t="s">
        <v>177</v>
      </c>
      <c r="B47" s="25">
        <v>51993.870000000046</v>
      </c>
      <c r="C47" s="188">
        <v>48585.270000000026</v>
      </c>
      <c r="D47" s="345">
        <f t="shared" si="11"/>
        <v>3.6829446369883556E-2</v>
      </c>
      <c r="E47" s="295">
        <f t="shared" si="12"/>
        <v>3.2423693345599996E-2</v>
      </c>
      <c r="F47" s="67">
        <f t="shared" si="13"/>
        <v>-6.5557728247580285E-2</v>
      </c>
      <c r="H47" s="25">
        <v>11479.665000000005</v>
      </c>
      <c r="I47" s="188">
        <v>11312.696999999998</v>
      </c>
      <c r="J47" s="345">
        <f t="shared" si="14"/>
        <v>2.9139597166616429E-2</v>
      </c>
      <c r="K47" s="295">
        <f t="shared" si="15"/>
        <v>2.6465075572622791E-2</v>
      </c>
      <c r="L47" s="67">
        <f t="shared" si="16"/>
        <v>-1.4544675301936611E-2</v>
      </c>
      <c r="N47" s="48">
        <f t="shared" si="9"/>
        <v>2.2078881606620153</v>
      </c>
      <c r="O47" s="191">
        <f t="shared" si="10"/>
        <v>2.3284211449272569</v>
      </c>
      <c r="P47" s="67">
        <f t="shared" si="17"/>
        <v>5.459197907429373E-2</v>
      </c>
    </row>
    <row r="48" spans="1:17" ht="20.100000000000001" customHeight="1" x14ac:dyDescent="0.25">
      <c r="A48" s="45" t="s">
        <v>179</v>
      </c>
      <c r="B48" s="25">
        <v>46519.659999999974</v>
      </c>
      <c r="C48" s="188">
        <v>44396.530000000006</v>
      </c>
      <c r="D48" s="345">
        <f t="shared" si="11"/>
        <v>3.2951833035610056E-2</v>
      </c>
      <c r="E48" s="295">
        <f t="shared" si="12"/>
        <v>2.9628310686113921E-2</v>
      </c>
      <c r="F48" s="67">
        <f t="shared" si="13"/>
        <v>-4.5639413529676903E-2</v>
      </c>
      <c r="H48" s="25">
        <v>10293.858999999997</v>
      </c>
      <c r="I48" s="188">
        <v>10956.525000000005</v>
      </c>
      <c r="J48" s="345">
        <f t="shared" si="14"/>
        <v>2.6129586930450394E-2</v>
      </c>
      <c r="K48" s="295">
        <f t="shared" si="15"/>
        <v>2.5631842003576256E-2</v>
      </c>
      <c r="L48" s="67">
        <f t="shared" si="16"/>
        <v>6.4374886036423135E-2</v>
      </c>
      <c r="N48" s="48">
        <f t="shared" si="9"/>
        <v>2.2127975569898837</v>
      </c>
      <c r="O48" s="191">
        <f t="shared" si="10"/>
        <v>2.4678786833115121</v>
      </c>
      <c r="P48" s="67">
        <f t="shared" si="17"/>
        <v>0.11527540127467456</v>
      </c>
    </row>
    <row r="49" spans="1:16" ht="20.100000000000001" customHeight="1" x14ac:dyDescent="0.25">
      <c r="A49" s="45" t="s">
        <v>180</v>
      </c>
      <c r="B49" s="25">
        <v>21698.2</v>
      </c>
      <c r="C49" s="188">
        <v>23402.959999999999</v>
      </c>
      <c r="D49" s="345">
        <f t="shared" si="11"/>
        <v>1.5369748264997521E-2</v>
      </c>
      <c r="E49" s="295">
        <f t="shared" si="12"/>
        <v>1.5618116322485035E-2</v>
      </c>
      <c r="F49" s="67">
        <f t="shared" si="13"/>
        <v>7.8566885732456987E-2</v>
      </c>
      <c r="H49" s="25">
        <v>7118.3730000000023</v>
      </c>
      <c r="I49" s="188">
        <v>8132.7999999999993</v>
      </c>
      <c r="J49" s="345">
        <f t="shared" si="14"/>
        <v>1.8069039619337226E-2</v>
      </c>
      <c r="K49" s="295">
        <f t="shared" si="15"/>
        <v>1.9025981745734607E-2</v>
      </c>
      <c r="L49" s="67">
        <f t="shared" si="16"/>
        <v>0.14250826698741365</v>
      </c>
      <c r="N49" s="48">
        <f t="shared" si="9"/>
        <v>3.28062834705183</v>
      </c>
      <c r="O49" s="191">
        <f t="shared" si="10"/>
        <v>3.475115968236496</v>
      </c>
      <c r="P49" s="67">
        <f t="shared" si="17"/>
        <v>5.9283649536054361E-2</v>
      </c>
    </row>
    <row r="50" spans="1:16" ht="20.100000000000001" customHeight="1" x14ac:dyDescent="0.25">
      <c r="A50" s="45" t="s">
        <v>183</v>
      </c>
      <c r="B50" s="25">
        <v>13641.879999999996</v>
      </c>
      <c r="C50" s="188">
        <v>18901.929999999993</v>
      </c>
      <c r="D50" s="345">
        <f t="shared" si="11"/>
        <v>9.6631177453108692E-3</v>
      </c>
      <c r="E50" s="295">
        <f t="shared" si="12"/>
        <v>1.2614324916996374E-2</v>
      </c>
      <c r="F50" s="67">
        <f t="shared" si="13"/>
        <v>0.38558101962486102</v>
      </c>
      <c r="H50" s="25">
        <v>4517.5569999999989</v>
      </c>
      <c r="I50" s="188">
        <v>6302.8149999999978</v>
      </c>
      <c r="J50" s="345">
        <f t="shared" si="14"/>
        <v>1.1467215389754678E-2</v>
      </c>
      <c r="K50" s="295">
        <f t="shared" si="15"/>
        <v>1.4744890214531556E-2</v>
      </c>
      <c r="L50" s="67">
        <f t="shared" si="16"/>
        <v>0.3951821747904895</v>
      </c>
      <c r="N50" s="48">
        <f t="shared" si="9"/>
        <v>3.311535506836301</v>
      </c>
      <c r="O50" s="191">
        <f t="shared" si="10"/>
        <v>3.3344822459928696</v>
      </c>
      <c r="P50" s="67">
        <f t="shared" si="17"/>
        <v>6.9293350801154056E-3</v>
      </c>
    </row>
    <row r="51" spans="1:16" ht="20.100000000000001" customHeight="1" x14ac:dyDescent="0.25">
      <c r="A51" s="45" t="s">
        <v>186</v>
      </c>
      <c r="B51" s="25">
        <v>5146.5600000000031</v>
      </c>
      <c r="C51" s="188">
        <v>16843.260000000002</v>
      </c>
      <c r="D51" s="345">
        <f t="shared" si="11"/>
        <v>3.6455250495758028E-3</v>
      </c>
      <c r="E51" s="295">
        <f t="shared" si="12"/>
        <v>1.1240458212544881E-2</v>
      </c>
      <c r="F51" s="67">
        <f t="shared" si="13"/>
        <v>2.2727219735124029</v>
      </c>
      <c r="H51" s="25">
        <v>1386.1279999999999</v>
      </c>
      <c r="I51" s="188">
        <v>2717.4609999999998</v>
      </c>
      <c r="J51" s="345">
        <f t="shared" si="14"/>
        <v>3.5185008919134558E-3</v>
      </c>
      <c r="K51" s="295">
        <f t="shared" si="15"/>
        <v>6.3572648264737493E-3</v>
      </c>
      <c r="L51" s="67">
        <f t="shared" si="16"/>
        <v>0.96046901873420054</v>
      </c>
      <c r="N51" s="48">
        <f t="shared" si="9"/>
        <v>2.693309705900639</v>
      </c>
      <c r="O51" s="191">
        <f t="shared" si="10"/>
        <v>1.613381851256823</v>
      </c>
      <c r="P51" s="67">
        <f t="shared" si="17"/>
        <v>-0.40096682987398574</v>
      </c>
    </row>
    <row r="52" spans="1:16" ht="20.100000000000001" customHeight="1" x14ac:dyDescent="0.25">
      <c r="A52" s="45" t="s">
        <v>187</v>
      </c>
      <c r="B52" s="25">
        <v>9484.74</v>
      </c>
      <c r="C52" s="188">
        <v>8821.74</v>
      </c>
      <c r="D52" s="345">
        <f t="shared" si="11"/>
        <v>6.7184405231287651E-3</v>
      </c>
      <c r="E52" s="295">
        <f t="shared" si="12"/>
        <v>5.8872450957793004E-3</v>
      </c>
      <c r="F52" s="67">
        <f t="shared" si="13"/>
        <v>-6.9901757981768606E-2</v>
      </c>
      <c r="H52" s="25">
        <v>2880.3149999999987</v>
      </c>
      <c r="I52" s="188">
        <v>2703.6979999999994</v>
      </c>
      <c r="J52" s="345">
        <f t="shared" si="14"/>
        <v>7.3112951303860108E-3</v>
      </c>
      <c r="K52" s="295">
        <f t="shared" si="15"/>
        <v>6.3250674790944275E-3</v>
      </c>
      <c r="L52" s="67">
        <f t="shared" si="16"/>
        <v>-6.1318640495917759E-2</v>
      </c>
      <c r="N52" s="48">
        <f t="shared" ref="N52" si="18">(H52/B52)*10</f>
        <v>3.0367885677414446</v>
      </c>
      <c r="O52" s="191">
        <f t="shared" ref="O52" si="19">(I52/C52)*10</f>
        <v>3.0648126106641089</v>
      </c>
      <c r="P52" s="67">
        <f t="shared" ref="P52" si="20">(O52-N52)/N52</f>
        <v>9.2281837531767077E-3</v>
      </c>
    </row>
    <row r="53" spans="1:16" ht="20.100000000000001" customHeight="1" x14ac:dyDescent="0.25">
      <c r="A53" s="45" t="s">
        <v>188</v>
      </c>
      <c r="B53" s="25">
        <v>6782.1999999999989</v>
      </c>
      <c r="C53" s="188">
        <v>8433.9400000000023</v>
      </c>
      <c r="D53" s="345">
        <f t="shared" si="11"/>
        <v>4.8041177002178135E-3</v>
      </c>
      <c r="E53" s="295">
        <f t="shared" si="12"/>
        <v>5.62844426418109E-3</v>
      </c>
      <c r="F53" s="67">
        <f t="shared" si="13"/>
        <v>0.24354044410368372</v>
      </c>
      <c r="H53" s="25">
        <v>2073.6189999999992</v>
      </c>
      <c r="I53" s="188">
        <v>2579.0299999999997</v>
      </c>
      <c r="J53" s="345">
        <f t="shared" si="14"/>
        <v>5.2636050213174289E-3</v>
      </c>
      <c r="K53" s="295">
        <f t="shared" si="15"/>
        <v>6.0334174825031877E-3</v>
      </c>
      <c r="L53" s="67">
        <f t="shared" si="16"/>
        <v>0.24373378137449583</v>
      </c>
      <c r="N53" s="48">
        <f t="shared" si="9"/>
        <v>3.0574430125917837</v>
      </c>
      <c r="O53" s="191">
        <f t="shared" si="10"/>
        <v>3.0579183631849398</v>
      </c>
      <c r="P53" s="67">
        <f t="shared" si="17"/>
        <v>1.5547324715403681E-4</v>
      </c>
    </row>
    <row r="54" spans="1:16" ht="20.100000000000001" customHeight="1" x14ac:dyDescent="0.25">
      <c r="A54" s="45" t="s">
        <v>189</v>
      </c>
      <c r="B54" s="25">
        <v>5169.5799999999954</v>
      </c>
      <c r="C54" s="188">
        <v>4729.7800000000007</v>
      </c>
      <c r="D54" s="345">
        <f t="shared" si="11"/>
        <v>3.6618310844109565E-3</v>
      </c>
      <c r="E54" s="295">
        <f t="shared" si="12"/>
        <v>3.1564491935961638E-3</v>
      </c>
      <c r="F54" s="67">
        <f t="shared" si="13"/>
        <v>-8.5074609542747204E-2</v>
      </c>
      <c r="H54" s="25">
        <v>2232.3370000000023</v>
      </c>
      <c r="I54" s="188">
        <v>2322.4019999999991</v>
      </c>
      <c r="J54" s="345">
        <f t="shared" si="14"/>
        <v>5.6664894768386582E-3</v>
      </c>
      <c r="K54" s="295">
        <f t="shared" si="15"/>
        <v>5.4330584864078213E-3</v>
      </c>
      <c r="L54" s="67">
        <f t="shared" si="16"/>
        <v>4.0345610900144907E-2</v>
      </c>
      <c r="N54" s="48">
        <f t="shared" ref="N54" si="21">(H54/B54)*10</f>
        <v>4.3182173406737183</v>
      </c>
      <c r="O54" s="191">
        <f t="shared" ref="O54" si="22">(I54/C54)*10</f>
        <v>4.9101691833446779</v>
      </c>
      <c r="P54" s="67">
        <f t="shared" ref="P54" si="23">(O54-N54)/N54</f>
        <v>0.13708245694242999</v>
      </c>
    </row>
    <row r="55" spans="1:16" ht="20.100000000000001" customHeight="1" x14ac:dyDescent="0.25">
      <c r="A55" s="45" t="s">
        <v>190</v>
      </c>
      <c r="B55" s="25">
        <v>6019.1799999999994</v>
      </c>
      <c r="C55" s="188">
        <v>4336.83</v>
      </c>
      <c r="D55" s="345">
        <f t="shared" si="11"/>
        <v>4.2636385212463596E-3</v>
      </c>
      <c r="E55" s="295">
        <f t="shared" si="12"/>
        <v>2.8942114762766239E-3</v>
      </c>
      <c r="F55" s="67">
        <f t="shared" si="13"/>
        <v>-0.27949820407430909</v>
      </c>
      <c r="H55" s="25">
        <v>2096.9030000000012</v>
      </c>
      <c r="I55" s="188">
        <v>1882.1960000000006</v>
      </c>
      <c r="J55" s="345">
        <f t="shared" si="14"/>
        <v>5.3227083471050329E-3</v>
      </c>
      <c r="K55" s="295">
        <f t="shared" si="15"/>
        <v>4.4032346470950605E-3</v>
      </c>
      <c r="L55" s="67">
        <f t="shared" si="16"/>
        <v>-0.10239243303099878</v>
      </c>
      <c r="N55" s="48">
        <f t="shared" ref="N55" si="24">(H55/B55)*10</f>
        <v>3.4837020989570036</v>
      </c>
      <c r="O55" s="191">
        <f t="shared" ref="O55" si="25">(I55/C55)*10</f>
        <v>4.3400271626971785</v>
      </c>
      <c r="P55" s="67">
        <f t="shared" ref="P55" si="26">(O55-N55)/N55</f>
        <v>0.24580892378729879</v>
      </c>
    </row>
    <row r="56" spans="1:16" ht="20.100000000000001" customHeight="1" x14ac:dyDescent="0.25">
      <c r="A56" s="45" t="s">
        <v>191</v>
      </c>
      <c r="B56" s="25"/>
      <c r="C56" s="188">
        <v>5495.4600000000009</v>
      </c>
      <c r="D56" s="345">
        <f t="shared" si="11"/>
        <v>0</v>
      </c>
      <c r="E56" s="295">
        <f t="shared" si="12"/>
        <v>3.6674306808012164E-3</v>
      </c>
      <c r="F56" s="67"/>
      <c r="H56" s="25"/>
      <c r="I56" s="188">
        <v>1754.9590000000001</v>
      </c>
      <c r="J56" s="345">
        <f t="shared" si="14"/>
        <v>0</v>
      </c>
      <c r="K56" s="295">
        <f t="shared" si="15"/>
        <v>4.1055746973382677E-3</v>
      </c>
      <c r="L56" s="67"/>
      <c r="N56" s="48"/>
      <c r="O56" s="191">
        <f t="shared" ref="O56" si="27">(I56/C56)*10</f>
        <v>3.1934706102855808</v>
      </c>
      <c r="P56" s="67"/>
    </row>
    <row r="57" spans="1:16" ht="20.100000000000001" customHeight="1" x14ac:dyDescent="0.25">
      <c r="A57" s="45" t="s">
        <v>192</v>
      </c>
      <c r="B57" s="25">
        <v>4184.6400000000012</v>
      </c>
      <c r="C57" s="188">
        <v>5786.76</v>
      </c>
      <c r="D57" s="345">
        <f t="shared" si="11"/>
        <v>2.9641566295655511E-3</v>
      </c>
      <c r="E57" s="295">
        <f t="shared" si="12"/>
        <v>3.8618316149027091E-3</v>
      </c>
      <c r="F57" s="67">
        <f t="shared" si="13"/>
        <v>0.3828573067217248</v>
      </c>
      <c r="H57" s="25">
        <v>1244.5550000000001</v>
      </c>
      <c r="I57" s="188">
        <v>1738.9669999999994</v>
      </c>
      <c r="J57" s="345">
        <f t="shared" si="14"/>
        <v>3.1591367301831803E-3</v>
      </c>
      <c r="K57" s="295">
        <f t="shared" si="15"/>
        <v>4.0681627973680485E-3</v>
      </c>
      <c r="L57" s="67">
        <f t="shared" ref="L57:L58" si="28">(I57-H57)/H57</f>
        <v>0.39726006484245319</v>
      </c>
      <c r="N57" s="48">
        <f t="shared" ref="N57:N58" si="29">(H57/B57)*10</f>
        <v>2.9741029096887655</v>
      </c>
      <c r="O57" s="191">
        <f t="shared" ref="O57:O58" si="30">(I57/C57)*10</f>
        <v>3.0050788351339945</v>
      </c>
      <c r="P57" s="67">
        <f t="shared" ref="P57:P58" si="31">(O57-N57)/N57</f>
        <v>1.0415216415114118E-2</v>
      </c>
    </row>
    <row r="58" spans="1:16" ht="20.100000000000001" customHeight="1" x14ac:dyDescent="0.25">
      <c r="A58" s="45" t="s">
        <v>193</v>
      </c>
      <c r="B58" s="25">
        <v>2022.920000000001</v>
      </c>
      <c r="C58" s="188">
        <v>3521.7399999999993</v>
      </c>
      <c r="D58" s="345">
        <f t="shared" si="11"/>
        <v>1.4329193739678315E-3</v>
      </c>
      <c r="E58" s="295">
        <f t="shared" si="12"/>
        <v>2.3502559068403501E-3</v>
      </c>
      <c r="F58" s="67">
        <f t="shared" si="13"/>
        <v>0.7409190674866023</v>
      </c>
      <c r="H58" s="25">
        <v>552.8610000000001</v>
      </c>
      <c r="I58" s="188">
        <v>768.7339999999997</v>
      </c>
      <c r="J58" s="345">
        <f t="shared" si="14"/>
        <v>1.4033638463433141E-3</v>
      </c>
      <c r="K58" s="295">
        <f t="shared" si="15"/>
        <v>1.7983866628129971E-3</v>
      </c>
      <c r="L58" s="67">
        <f t="shared" si="28"/>
        <v>0.39046523448027542</v>
      </c>
      <c r="N58" s="48">
        <f t="shared" si="29"/>
        <v>2.7329849919917737</v>
      </c>
      <c r="O58" s="191">
        <f t="shared" si="30"/>
        <v>2.1828243993026168</v>
      </c>
      <c r="P58" s="67">
        <f t="shared" si="31"/>
        <v>-0.20130392018296631</v>
      </c>
    </row>
    <row r="59" spans="1:16" ht="20.100000000000001" customHeight="1" x14ac:dyDescent="0.25">
      <c r="A59" s="45" t="s">
        <v>194</v>
      </c>
      <c r="B59" s="25">
        <v>976.09</v>
      </c>
      <c r="C59" s="188">
        <v>1056.4799999999996</v>
      </c>
      <c r="D59" s="345">
        <f t="shared" si="11"/>
        <v>6.9140562737837383E-4</v>
      </c>
      <c r="E59" s="295">
        <f t="shared" si="12"/>
        <v>7.0504874308117364E-4</v>
      </c>
      <c r="F59" s="67">
        <f t="shared" si="13"/>
        <v>8.2359208679527021E-2</v>
      </c>
      <c r="H59" s="25">
        <v>341.86099999999988</v>
      </c>
      <c r="I59" s="188">
        <v>435.90500000000009</v>
      </c>
      <c r="J59" s="345">
        <f t="shared" si="14"/>
        <v>8.6776851301642089E-4</v>
      </c>
      <c r="K59" s="295">
        <f t="shared" si="15"/>
        <v>1.0197620220433856E-3</v>
      </c>
      <c r="L59" s="67">
        <f t="shared" si="16"/>
        <v>0.27509426345795585</v>
      </c>
      <c r="N59" s="48">
        <f t="shared" si="9"/>
        <v>3.5023512176131284</v>
      </c>
      <c r="O59" s="191">
        <f t="shared" si="10"/>
        <v>4.1260127972133906</v>
      </c>
      <c r="P59" s="67">
        <f t="shared" si="17"/>
        <v>0.17806939991166593</v>
      </c>
    </row>
    <row r="60" spans="1:16" ht="20.100000000000001" customHeight="1" x14ac:dyDescent="0.25">
      <c r="A60" s="45" t="s">
        <v>195</v>
      </c>
      <c r="B60" s="25">
        <v>571.63000000000011</v>
      </c>
      <c r="C60" s="188">
        <v>518.92000000000019</v>
      </c>
      <c r="D60" s="345">
        <f t="shared" si="11"/>
        <v>4.0490958700355488E-4</v>
      </c>
      <c r="E60" s="295">
        <f t="shared" si="12"/>
        <v>3.4630460941966048E-4</v>
      </c>
      <c r="F60" s="67">
        <f t="shared" si="13"/>
        <v>-9.2209995976418158E-2</v>
      </c>
      <c r="H60" s="25">
        <v>275.94500000000005</v>
      </c>
      <c r="I60" s="188">
        <v>385.91300000000012</v>
      </c>
      <c r="J60" s="345">
        <f t="shared" si="14"/>
        <v>7.0044954623170355E-4</v>
      </c>
      <c r="K60" s="295">
        <f t="shared" si="15"/>
        <v>9.0281006460772215E-4</v>
      </c>
      <c r="L60" s="67">
        <f t="shared" si="16"/>
        <v>0.3985141966696264</v>
      </c>
      <c r="N60" s="48">
        <f t="shared" si="9"/>
        <v>4.8273358641079014</v>
      </c>
      <c r="O60" s="191">
        <f t="shared" si="10"/>
        <v>7.4368496107299773</v>
      </c>
      <c r="P60" s="67">
        <f t="shared" si="17"/>
        <v>0.54057016542484093</v>
      </c>
    </row>
    <row r="61" spans="1:16" ht="20.100000000000001" customHeight="1" thickBot="1" x14ac:dyDescent="0.3">
      <c r="A61" s="14" t="s">
        <v>17</v>
      </c>
      <c r="B61" s="25">
        <f>B62-SUM(B39:B60)</f>
        <v>3022.0000000004657</v>
      </c>
      <c r="C61" s="188">
        <f>C62-SUM(C39:C60)</f>
        <v>2591.2299999997485</v>
      </c>
      <c r="D61" s="345">
        <f t="shared" si="11"/>
        <v>2.1406097859190932E-3</v>
      </c>
      <c r="E61" s="295">
        <f t="shared" si="12"/>
        <v>1.7292740558591294E-3</v>
      </c>
      <c r="F61" s="67">
        <f t="shared" si="13"/>
        <v>-0.14254467240259786</v>
      </c>
      <c r="H61" s="25">
        <f>H62-SUM(H39:H60)</f>
        <v>773.73200000001816</v>
      </c>
      <c r="I61" s="188">
        <f>I62-SUM(I39:I60)</f>
        <v>992.0120000000461</v>
      </c>
      <c r="J61" s="345">
        <f t="shared" si="14"/>
        <v>1.9640153954772186E-3</v>
      </c>
      <c r="K61" s="295">
        <f t="shared" si="15"/>
        <v>2.3207262201886875E-3</v>
      </c>
      <c r="L61" s="67">
        <f t="shared" si="16"/>
        <v>0.28211318647803479</v>
      </c>
      <c r="N61" s="48">
        <f t="shared" si="9"/>
        <v>2.5603309066839808</v>
      </c>
      <c r="O61" s="191">
        <f t="shared" si="10"/>
        <v>3.8283440682615684</v>
      </c>
      <c r="P61" s="67">
        <f t="shared" si="17"/>
        <v>0.49525362454803085</v>
      </c>
    </row>
    <row r="62" spans="1:16" s="2" customFormat="1" ht="26.25" customHeight="1" thickBot="1" x14ac:dyDescent="0.3">
      <c r="A62" s="18" t="s">
        <v>18</v>
      </c>
      <c r="B62" s="47">
        <v>1411747.2599999998</v>
      </c>
      <c r="C62" s="199">
        <v>1498449.5899999994</v>
      </c>
      <c r="D62" s="351">
        <f>SUM(D39:D61)</f>
        <v>1.0000000000000002</v>
      </c>
      <c r="E62" s="352">
        <f>SUM(E39:E61)</f>
        <v>1</v>
      </c>
      <c r="F62" s="72">
        <f t="shared" si="13"/>
        <v>6.1414909351408711E-2</v>
      </c>
      <c r="H62" s="47">
        <v>393954.14199999993</v>
      </c>
      <c r="I62" s="199">
        <v>427457.57399999996</v>
      </c>
      <c r="J62" s="351">
        <f t="shared" si="14"/>
        <v>1</v>
      </c>
      <c r="K62" s="352">
        <f t="shared" si="15"/>
        <v>1</v>
      </c>
      <c r="L62" s="72">
        <f t="shared" si="16"/>
        <v>8.5043989713909487E-2</v>
      </c>
      <c r="N62" s="44">
        <f t="shared" si="9"/>
        <v>2.7905429899683321</v>
      </c>
      <c r="O62" s="198">
        <f t="shared" si="10"/>
        <v>2.8526656942793793</v>
      </c>
      <c r="P62" s="72">
        <f t="shared" si="17"/>
        <v>2.2261869655608588E-2</v>
      </c>
    </row>
    <row r="64" spans="1:16" ht="15.75" thickBot="1" x14ac:dyDescent="0.3"/>
    <row r="65" spans="1:16" x14ac:dyDescent="0.25">
      <c r="A65" s="468" t="s">
        <v>15</v>
      </c>
      <c r="B65" s="461" t="s">
        <v>1</v>
      </c>
      <c r="C65" s="452"/>
      <c r="D65" s="461" t="s">
        <v>116</v>
      </c>
      <c r="E65" s="452"/>
      <c r="F65" s="176" t="s">
        <v>0</v>
      </c>
      <c r="H65" s="471" t="s">
        <v>19</v>
      </c>
      <c r="I65" s="472"/>
      <c r="J65" s="461" t="s">
        <v>116</v>
      </c>
      <c r="K65" s="457"/>
      <c r="L65" s="176" t="s">
        <v>0</v>
      </c>
      <c r="N65" s="451" t="s">
        <v>22</v>
      </c>
      <c r="O65" s="452"/>
      <c r="P65" s="176" t="s">
        <v>0</v>
      </c>
    </row>
    <row r="66" spans="1:16" x14ac:dyDescent="0.25">
      <c r="A66" s="469"/>
      <c r="B66" s="462" t="str">
        <f>B37</f>
        <v>jan-dez</v>
      </c>
      <c r="C66" s="454"/>
      <c r="D66" s="462" t="str">
        <f>B66</f>
        <v>jan-dez</v>
      </c>
      <c r="E66" s="454"/>
      <c r="F66" s="177" t="str">
        <f>F37</f>
        <v>2021 / 2020</v>
      </c>
      <c r="H66" s="449" t="str">
        <f>B66</f>
        <v>jan-dez</v>
      </c>
      <c r="I66" s="454"/>
      <c r="J66" s="462" t="str">
        <f>B66</f>
        <v>jan-dez</v>
      </c>
      <c r="K66" s="450"/>
      <c r="L66" s="177" t="str">
        <f>F66</f>
        <v>2021 / 2020</v>
      </c>
      <c r="N66" s="449" t="str">
        <f>B66</f>
        <v>jan-dez</v>
      </c>
      <c r="O66" s="450"/>
      <c r="P66" s="177" t="str">
        <f>L66</f>
        <v>2021 / 2020</v>
      </c>
    </row>
    <row r="67" spans="1:16" ht="19.5" customHeight="1" thickBot="1" x14ac:dyDescent="0.3">
      <c r="A67" s="470"/>
      <c r="B67" s="120">
        <f>B6</f>
        <v>2020</v>
      </c>
      <c r="C67" s="180">
        <f>C6</f>
        <v>2021</v>
      </c>
      <c r="D67" s="120">
        <f>B67</f>
        <v>2020</v>
      </c>
      <c r="E67" s="180">
        <f>C67</f>
        <v>2021</v>
      </c>
      <c r="F67" s="177" t="str">
        <f>F38</f>
        <v>HL</v>
      </c>
      <c r="H67" s="31">
        <f>B67</f>
        <v>2020</v>
      </c>
      <c r="I67" s="180">
        <f>C67</f>
        <v>2021</v>
      </c>
      <c r="J67" s="120">
        <f>B67</f>
        <v>2020</v>
      </c>
      <c r="K67" s="180">
        <f>C67</f>
        <v>2021</v>
      </c>
      <c r="L67" s="32">
        <v>1000</v>
      </c>
      <c r="N67" s="31">
        <f>B67</f>
        <v>2020</v>
      </c>
      <c r="O67" s="180">
        <f>C67</f>
        <v>2021</v>
      </c>
      <c r="P67" s="178"/>
    </row>
    <row r="68" spans="1:16" ht="20.100000000000001" customHeight="1" x14ac:dyDescent="0.25">
      <c r="A68" s="45" t="s">
        <v>162</v>
      </c>
      <c r="B68" s="46">
        <v>257453.41000000009</v>
      </c>
      <c r="C68" s="195">
        <v>274924.3899999999</v>
      </c>
      <c r="D68" s="345">
        <f>B68/$B$96</f>
        <v>0.14799262717337547</v>
      </c>
      <c r="E68" s="344">
        <f>C68/$C$96</f>
        <v>0.15439260905876137</v>
      </c>
      <c r="F68" s="76">
        <f>(C68-B68)/B68</f>
        <v>6.7860744202222073E-2</v>
      </c>
      <c r="H68" s="25">
        <v>92250.346999999922</v>
      </c>
      <c r="I68" s="195">
        <v>104317.49000000003</v>
      </c>
      <c r="J68" s="343">
        <f>H68/$H$96</f>
        <v>0.199574329999476</v>
      </c>
      <c r="K68" s="344">
        <f>I68/$I$96</f>
        <v>0.20939335751194299</v>
      </c>
      <c r="L68" s="73">
        <f>(I68-H68)/H68</f>
        <v>0.13080864617235666</v>
      </c>
      <c r="N68" s="49">
        <f t="shared" ref="N68:N96" si="32">(H68/B68)*10</f>
        <v>3.5831860607323045</v>
      </c>
      <c r="O68" s="197">
        <f t="shared" ref="O68:O96" si="33">(I68/C68)*10</f>
        <v>3.7944065275547239</v>
      </c>
      <c r="P68" s="76">
        <f>(O68-N68)/N68</f>
        <v>5.8947669264836251E-2</v>
      </c>
    </row>
    <row r="69" spans="1:16" ht="20.100000000000001" customHeight="1" x14ac:dyDescent="0.25">
      <c r="A69" s="45" t="s">
        <v>163</v>
      </c>
      <c r="B69" s="25">
        <v>290813.83000000013</v>
      </c>
      <c r="C69" s="188">
        <v>269220.81</v>
      </c>
      <c r="D69" s="345">
        <f t="shared" ref="D69:D95" si="34">B69/$B$96</f>
        <v>0.16716928596926098</v>
      </c>
      <c r="E69" s="295">
        <f t="shared" ref="E69:E95" si="35">C69/$C$96</f>
        <v>0.15118958077460165</v>
      </c>
      <c r="F69" s="67">
        <f t="shared" ref="F69:F96" si="36">(C69-B69)/B69</f>
        <v>-7.4250320213451071E-2</v>
      </c>
      <c r="H69" s="25">
        <v>95303.799999999901</v>
      </c>
      <c r="I69" s="188">
        <v>96190.480000000025</v>
      </c>
      <c r="J69" s="294">
        <f t="shared" ref="J69:J96" si="37">H69/$H$96</f>
        <v>0.2061801678795209</v>
      </c>
      <c r="K69" s="295">
        <f t="shared" ref="K69:K96" si="38">I69/$I$96</f>
        <v>0.19308025497819589</v>
      </c>
      <c r="L69" s="74">
        <f t="shared" ref="L69:L96" si="39">(I69-H69)/H69</f>
        <v>9.3037213626332316E-3</v>
      </c>
      <c r="N69" s="48">
        <f t="shared" si="32"/>
        <v>3.2771412556273494</v>
      </c>
      <c r="O69" s="191">
        <f t="shared" si="33"/>
        <v>3.5729214246105281</v>
      </c>
      <c r="P69" s="67">
        <f t="shared" ref="P69:P96" si="40">(O69-N69)/N69</f>
        <v>9.0255544668780829E-2</v>
      </c>
    </row>
    <row r="70" spans="1:16" ht="20.100000000000001" customHeight="1" x14ac:dyDescent="0.25">
      <c r="A70" s="45" t="s">
        <v>164</v>
      </c>
      <c r="B70" s="25">
        <v>252713.30000000034</v>
      </c>
      <c r="C70" s="188">
        <v>267285.59999999986</v>
      </c>
      <c r="D70" s="345">
        <f t="shared" si="34"/>
        <v>0.14526785715774135</v>
      </c>
      <c r="E70" s="295">
        <f t="shared" si="35"/>
        <v>0.15010280152967317</v>
      </c>
      <c r="F70" s="67">
        <f t="shared" si="36"/>
        <v>5.766336793512452E-2</v>
      </c>
      <c r="H70" s="25">
        <v>67896.985999999961</v>
      </c>
      <c r="I70" s="188">
        <v>73772.468999999968</v>
      </c>
      <c r="J70" s="294">
        <f t="shared" si="37"/>
        <v>0.14688828747640165</v>
      </c>
      <c r="K70" s="295">
        <f t="shared" si="38"/>
        <v>0.14808125632485711</v>
      </c>
      <c r="L70" s="74">
        <f t="shared" si="39"/>
        <v>8.6535255040628908E-2</v>
      </c>
      <c r="N70" s="48">
        <f t="shared" si="32"/>
        <v>2.6867199312422363</v>
      </c>
      <c r="O70" s="191">
        <f t="shared" si="33"/>
        <v>2.7600614847937939</v>
      </c>
      <c r="P70" s="67">
        <f t="shared" si="40"/>
        <v>2.7297803801100792E-2</v>
      </c>
    </row>
    <row r="71" spans="1:16" ht="20.100000000000001" customHeight="1" x14ac:dyDescent="0.25">
      <c r="A71" s="45" t="s">
        <v>167</v>
      </c>
      <c r="B71" s="25">
        <v>136932.50999999992</v>
      </c>
      <c r="C71" s="188">
        <v>131530.20999999993</v>
      </c>
      <c r="D71" s="345">
        <f t="shared" si="34"/>
        <v>7.8713278260111166E-2</v>
      </c>
      <c r="E71" s="295">
        <f t="shared" si="35"/>
        <v>7.3865008091667614E-2</v>
      </c>
      <c r="F71" s="67">
        <f t="shared" si="36"/>
        <v>-3.9452282003740319E-2</v>
      </c>
      <c r="H71" s="25">
        <v>49807.668000000027</v>
      </c>
      <c r="I71" s="188">
        <v>50487.419000000002</v>
      </c>
      <c r="J71" s="294">
        <f t="shared" si="37"/>
        <v>0.10775387077878801</v>
      </c>
      <c r="K71" s="295">
        <f t="shared" si="38"/>
        <v>0.10134187638642628</v>
      </c>
      <c r="L71" s="74">
        <f t="shared" si="39"/>
        <v>1.3647517085119793E-2</v>
      </c>
      <c r="N71" s="48">
        <f t="shared" si="32"/>
        <v>3.6373880826401312</v>
      </c>
      <c r="O71" s="191">
        <f t="shared" si="33"/>
        <v>3.8384656270221136</v>
      </c>
      <c r="P71" s="67">
        <f t="shared" si="40"/>
        <v>5.52807508612152E-2</v>
      </c>
    </row>
    <row r="72" spans="1:16" ht="20.100000000000001" customHeight="1" x14ac:dyDescent="0.25">
      <c r="A72" s="45" t="s">
        <v>169</v>
      </c>
      <c r="B72" s="25">
        <v>112125.05000000008</v>
      </c>
      <c r="C72" s="188">
        <v>108329.28999999998</v>
      </c>
      <c r="D72" s="345">
        <f t="shared" si="34"/>
        <v>6.445314016794762E-2</v>
      </c>
      <c r="E72" s="295">
        <f t="shared" si="35"/>
        <v>6.0835787325319482E-2</v>
      </c>
      <c r="F72" s="67">
        <f t="shared" si="36"/>
        <v>-3.385291689948048E-2</v>
      </c>
      <c r="H72" s="25">
        <v>34308.113999999987</v>
      </c>
      <c r="I72" s="188">
        <v>35889.321999999993</v>
      </c>
      <c r="J72" s="294">
        <f t="shared" si="37"/>
        <v>7.4222147533988633E-2</v>
      </c>
      <c r="K72" s="295">
        <f t="shared" si="38"/>
        <v>7.2039555710238387E-2</v>
      </c>
      <c r="L72" s="74">
        <f t="shared" si="39"/>
        <v>4.6088455926198875E-2</v>
      </c>
      <c r="N72" s="48">
        <f t="shared" si="32"/>
        <v>3.05980813386482</v>
      </c>
      <c r="O72" s="191">
        <f t="shared" si="33"/>
        <v>3.3129841430697087</v>
      </c>
      <c r="P72" s="67">
        <f t="shared" si="40"/>
        <v>8.2742445973272197E-2</v>
      </c>
    </row>
    <row r="73" spans="1:16" ht="20.100000000000001" customHeight="1" x14ac:dyDescent="0.25">
      <c r="A73" s="45" t="s">
        <v>172</v>
      </c>
      <c r="B73" s="25">
        <v>219036.20000000013</v>
      </c>
      <c r="C73" s="188">
        <v>202145.61999999991</v>
      </c>
      <c r="D73" s="345">
        <f t="shared" si="34"/>
        <v>0.12590916035671429</v>
      </c>
      <c r="E73" s="295">
        <f t="shared" si="35"/>
        <v>0.11352135647768803</v>
      </c>
      <c r="F73" s="67">
        <f t="shared" si="36"/>
        <v>-7.711318950931495E-2</v>
      </c>
      <c r="H73" s="25">
        <v>26136.990999999998</v>
      </c>
      <c r="I73" s="188">
        <v>24203.968000000008</v>
      </c>
      <c r="J73" s="294">
        <f t="shared" si="37"/>
        <v>5.6544746298107018E-2</v>
      </c>
      <c r="K73" s="295">
        <f t="shared" si="38"/>
        <v>4.8583896378561517E-2</v>
      </c>
      <c r="L73" s="74">
        <f t="shared" si="39"/>
        <v>-7.3957365635546585E-2</v>
      </c>
      <c r="N73" s="48">
        <f t="shared" si="32"/>
        <v>1.193272664518467</v>
      </c>
      <c r="O73" s="191">
        <f t="shared" si="33"/>
        <v>1.1973530764604259</v>
      </c>
      <c r="P73" s="67">
        <f t="shared" si="40"/>
        <v>3.4195134635095817E-3</v>
      </c>
    </row>
    <row r="74" spans="1:16" ht="20.100000000000001" customHeight="1" x14ac:dyDescent="0.25">
      <c r="A74" s="45" t="s">
        <v>175</v>
      </c>
      <c r="B74" s="25">
        <v>53664.89999999998</v>
      </c>
      <c r="C74" s="188">
        <v>51351.040000000023</v>
      </c>
      <c r="D74" s="345">
        <f t="shared" si="34"/>
        <v>3.0848336939862133E-2</v>
      </c>
      <c r="E74" s="295">
        <f t="shared" si="35"/>
        <v>2.8837823532065758E-2</v>
      </c>
      <c r="F74" s="67">
        <f t="shared" si="36"/>
        <v>-4.3116823100386989E-2</v>
      </c>
      <c r="H74" s="25">
        <v>14872.545000000002</v>
      </c>
      <c r="I74" s="188">
        <v>14322.45899999999</v>
      </c>
      <c r="J74" s="294">
        <f t="shared" si="37"/>
        <v>3.2175252454736673E-2</v>
      </c>
      <c r="K74" s="295">
        <f t="shared" si="38"/>
        <v>2.8749040816042855E-2</v>
      </c>
      <c r="L74" s="74">
        <f t="shared" si="39"/>
        <v>-3.6986675784138626E-2</v>
      </c>
      <c r="N74" s="48">
        <f t="shared" si="32"/>
        <v>2.7713729085491652</v>
      </c>
      <c r="O74" s="191">
        <f t="shared" si="33"/>
        <v>2.7891273477616001</v>
      </c>
      <c r="P74" s="67">
        <f t="shared" si="40"/>
        <v>6.4063696219537258E-3</v>
      </c>
    </row>
    <row r="75" spans="1:16" ht="20.100000000000001" customHeight="1" x14ac:dyDescent="0.25">
      <c r="A75" s="45" t="s">
        <v>176</v>
      </c>
      <c r="B75" s="25">
        <v>40650.900000000016</v>
      </c>
      <c r="C75" s="188">
        <v>45223.910000000011</v>
      </c>
      <c r="D75" s="345">
        <f t="shared" si="34"/>
        <v>2.3367464769498174E-2</v>
      </c>
      <c r="E75" s="295">
        <f t="shared" si="35"/>
        <v>2.5396937160572088E-2</v>
      </c>
      <c r="F75" s="67">
        <f t="shared" si="36"/>
        <v>0.11249468031458081</v>
      </c>
      <c r="H75" s="25">
        <v>13023.435999999991</v>
      </c>
      <c r="I75" s="188">
        <v>14266.663</v>
      </c>
      <c r="J75" s="294">
        <f t="shared" si="37"/>
        <v>2.8174891461286926E-2</v>
      </c>
      <c r="K75" s="295">
        <f t="shared" si="38"/>
        <v>2.8637043184814054E-2</v>
      </c>
      <c r="L75" s="74">
        <f t="shared" si="39"/>
        <v>9.5460752446590191E-2</v>
      </c>
      <c r="N75" s="48">
        <f t="shared" si="32"/>
        <v>3.2037263627619526</v>
      </c>
      <c r="O75" s="191">
        <f t="shared" si="33"/>
        <v>3.1546726057079093</v>
      </c>
      <c r="P75" s="67">
        <f t="shared" si="40"/>
        <v>-1.5311469051855507E-2</v>
      </c>
    </row>
    <row r="76" spans="1:16" ht="20.100000000000001" customHeight="1" x14ac:dyDescent="0.25">
      <c r="A76" s="45" t="s">
        <v>178</v>
      </c>
      <c r="B76" s="25">
        <v>37238.799999999981</v>
      </c>
      <c r="C76" s="188">
        <v>45649.62999999999</v>
      </c>
      <c r="D76" s="345">
        <f t="shared" si="34"/>
        <v>2.1406078267846167E-2</v>
      </c>
      <c r="E76" s="295">
        <f t="shared" si="35"/>
        <v>2.5636013881005996E-2</v>
      </c>
      <c r="F76" s="67">
        <f t="shared" si="36"/>
        <v>0.22586200414621344</v>
      </c>
      <c r="H76" s="25">
        <v>8165.5710000000063</v>
      </c>
      <c r="I76" s="188">
        <v>10983.058000000001</v>
      </c>
      <c r="J76" s="294">
        <f t="shared" si="37"/>
        <v>1.7665390043336681E-2</v>
      </c>
      <c r="K76" s="295">
        <f t="shared" si="38"/>
        <v>2.2045961711390918E-2</v>
      </c>
      <c r="L76" s="74">
        <f t="shared" si="39"/>
        <v>0.34504470048695829</v>
      </c>
      <c r="N76" s="48">
        <f t="shared" si="32"/>
        <v>2.1927588966346958</v>
      </c>
      <c r="O76" s="191">
        <f t="shared" si="33"/>
        <v>2.4059467732816242</v>
      </c>
      <c r="P76" s="67">
        <f t="shared" si="40"/>
        <v>9.7223583027808175E-2</v>
      </c>
    </row>
    <row r="77" spans="1:16" ht="20.100000000000001" customHeight="1" x14ac:dyDescent="0.25">
      <c r="A77" s="45" t="s">
        <v>181</v>
      </c>
      <c r="B77" s="25">
        <v>17272.639999999996</v>
      </c>
      <c r="C77" s="188">
        <v>20040.22</v>
      </c>
      <c r="D77" s="345">
        <f t="shared" si="34"/>
        <v>9.928877507662184E-3</v>
      </c>
      <c r="E77" s="295">
        <f t="shared" si="35"/>
        <v>1.1254228305868287E-2</v>
      </c>
      <c r="F77" s="67">
        <f t="shared" si="36"/>
        <v>0.16022912536821274</v>
      </c>
      <c r="H77" s="25">
        <v>6092.2499999999955</v>
      </c>
      <c r="I77" s="188">
        <v>6953.9330000000009</v>
      </c>
      <c r="J77" s="294">
        <f t="shared" si="37"/>
        <v>1.3179968980922182E-2</v>
      </c>
      <c r="K77" s="295">
        <f t="shared" si="38"/>
        <v>1.3958420383610629E-2</v>
      </c>
      <c r="L77" s="74">
        <f t="shared" si="39"/>
        <v>0.14143920554803333</v>
      </c>
      <c r="N77" s="48">
        <f t="shared" si="32"/>
        <v>3.5271099264501533</v>
      </c>
      <c r="O77" s="191">
        <f t="shared" si="33"/>
        <v>3.4699883534212699</v>
      </c>
      <c r="P77" s="67">
        <f t="shared" si="40"/>
        <v>-1.6195007873308114E-2</v>
      </c>
    </row>
    <row r="78" spans="1:16" ht="20.100000000000001" customHeight="1" x14ac:dyDescent="0.25">
      <c r="A78" s="45" t="s">
        <v>182</v>
      </c>
      <c r="B78" s="25">
        <v>81572.220000000016</v>
      </c>
      <c r="C78" s="188">
        <v>103134.82999999996</v>
      </c>
      <c r="D78" s="345">
        <f t="shared" si="34"/>
        <v>4.6890375785523908E-2</v>
      </c>
      <c r="E78" s="295">
        <f t="shared" si="35"/>
        <v>5.7918671706543801E-2</v>
      </c>
      <c r="F78" s="67">
        <f t="shared" si="36"/>
        <v>0.26433766299360173</v>
      </c>
      <c r="H78" s="25">
        <v>4766.4249999999984</v>
      </c>
      <c r="I78" s="188">
        <v>6724.6249999999973</v>
      </c>
      <c r="J78" s="294">
        <f t="shared" si="37"/>
        <v>1.0311680192029552E-2</v>
      </c>
      <c r="K78" s="295">
        <f t="shared" si="38"/>
        <v>1.3498137337839979E-2</v>
      </c>
      <c r="L78" s="74">
        <f t="shared" si="39"/>
        <v>0.41083201770719135</v>
      </c>
      <c r="N78" s="48">
        <f t="shared" si="32"/>
        <v>0.58431963724905334</v>
      </c>
      <c r="O78" s="191">
        <f t="shared" si="33"/>
        <v>0.6520226968910503</v>
      </c>
      <c r="P78" s="67">
        <f t="shared" si="40"/>
        <v>0.11586648013532366</v>
      </c>
    </row>
    <row r="79" spans="1:16" ht="20.100000000000001" customHeight="1" x14ac:dyDescent="0.25">
      <c r="A79" s="45" t="s">
        <v>184</v>
      </c>
      <c r="B79" s="25">
        <v>8942.6400000000049</v>
      </c>
      <c r="C79" s="188">
        <v>8906.3800000000119</v>
      </c>
      <c r="D79" s="345">
        <f t="shared" si="34"/>
        <v>5.1405214926681861E-3</v>
      </c>
      <c r="E79" s="295">
        <f t="shared" si="35"/>
        <v>5.0016633499442281E-3</v>
      </c>
      <c r="F79" s="67">
        <f t="shared" si="36"/>
        <v>-4.054731041391907E-3</v>
      </c>
      <c r="H79" s="25">
        <v>4233.5729999999985</v>
      </c>
      <c r="I79" s="188">
        <v>5644.7780000000039</v>
      </c>
      <c r="J79" s="294">
        <f t="shared" si="37"/>
        <v>9.1589085836053501E-3</v>
      </c>
      <c r="K79" s="295">
        <f t="shared" si="38"/>
        <v>1.1330592960294107E-2</v>
      </c>
      <c r="L79" s="74">
        <f t="shared" si="39"/>
        <v>0.33333664023273152</v>
      </c>
      <c r="N79" s="48">
        <f t="shared" si="32"/>
        <v>4.7341422667131807</v>
      </c>
      <c r="O79" s="191">
        <f t="shared" si="33"/>
        <v>6.3379038397193881</v>
      </c>
      <c r="P79" s="67">
        <f t="shared" si="40"/>
        <v>0.3387649721223242</v>
      </c>
    </row>
    <row r="80" spans="1:16" ht="20.100000000000001" customHeight="1" x14ac:dyDescent="0.25">
      <c r="A80" s="45" t="s">
        <v>185</v>
      </c>
      <c r="B80" s="25">
        <v>12896.619999999997</v>
      </c>
      <c r="C80" s="188">
        <v>14073.389999999998</v>
      </c>
      <c r="D80" s="345">
        <f t="shared" si="34"/>
        <v>7.4133983133363671E-3</v>
      </c>
      <c r="E80" s="295">
        <f t="shared" si="35"/>
        <v>7.9033635407956427E-3</v>
      </c>
      <c r="F80" s="67">
        <f t="shared" si="36"/>
        <v>9.1246388588638011E-2</v>
      </c>
      <c r="H80" s="25">
        <v>4848.0070000000042</v>
      </c>
      <c r="I80" s="188">
        <v>4704.1349999999984</v>
      </c>
      <c r="J80" s="294">
        <f t="shared" si="37"/>
        <v>1.0488174628305423E-2</v>
      </c>
      <c r="K80" s="295">
        <f t="shared" si="38"/>
        <v>9.4424685816294398E-3</v>
      </c>
      <c r="L80" s="74">
        <f t="shared" si="39"/>
        <v>-2.9676524806999172E-2</v>
      </c>
      <c r="N80" s="48">
        <f t="shared" si="32"/>
        <v>3.759129911558226</v>
      </c>
      <c r="O80" s="191">
        <f t="shared" si="33"/>
        <v>3.342574177223824</v>
      </c>
      <c r="P80" s="67">
        <f t="shared" si="40"/>
        <v>-0.1108117421144757</v>
      </c>
    </row>
    <row r="81" spans="1:16" ht="20.100000000000001" customHeight="1" x14ac:dyDescent="0.25">
      <c r="A81" s="45" t="s">
        <v>196</v>
      </c>
      <c r="B81" s="25">
        <v>1252.9799999999996</v>
      </c>
      <c r="C81" s="188">
        <v>1835.739999999998</v>
      </c>
      <c r="D81" s="345">
        <f t="shared" si="34"/>
        <v>7.202538198880172E-4</v>
      </c>
      <c r="E81" s="295">
        <f t="shared" si="35"/>
        <v>1.0309186760531883E-3</v>
      </c>
      <c r="F81" s="67">
        <f t="shared" ref="F81:F86" si="41">(C81-B81)/B81</f>
        <v>0.46509920349885758</v>
      </c>
      <c r="H81" s="25">
        <v>2915.7250000000013</v>
      </c>
      <c r="I81" s="188">
        <v>4239.0000000000018</v>
      </c>
      <c r="J81" s="294">
        <f t="shared" si="37"/>
        <v>6.3078772303991754E-3</v>
      </c>
      <c r="K81" s="295">
        <f t="shared" si="38"/>
        <v>8.5088170976230955E-3</v>
      </c>
      <c r="L81" s="74">
        <f>(I81-H81)/H81</f>
        <v>0.45384081146198629</v>
      </c>
      <c r="N81" s="48">
        <f t="shared" si="32"/>
        <v>23.270323548660016</v>
      </c>
      <c r="O81" s="191">
        <f t="shared" si="33"/>
        <v>23.091505332999262</v>
      </c>
      <c r="P81" s="67">
        <f>(O81-N81)/N81</f>
        <v>-7.6843888864214643E-3</v>
      </c>
    </row>
    <row r="82" spans="1:16" ht="20.100000000000001" customHeight="1" x14ac:dyDescent="0.25">
      <c r="A82" s="45" t="s">
        <v>197</v>
      </c>
      <c r="B82" s="25">
        <v>16119.100000000002</v>
      </c>
      <c r="C82" s="188">
        <v>12735.369999999999</v>
      </c>
      <c r="D82" s="345">
        <f t="shared" si="34"/>
        <v>9.2657850469735695E-3</v>
      </c>
      <c r="E82" s="295">
        <f t="shared" si="35"/>
        <v>7.1519554944858782E-3</v>
      </c>
      <c r="F82" s="67">
        <f>(C82-B82)/B82</f>
        <v>-0.20992052906179642</v>
      </c>
      <c r="H82" s="25">
        <v>4496.0810000000001</v>
      </c>
      <c r="I82" s="188">
        <v>3794.5729999999999</v>
      </c>
      <c r="J82" s="294">
        <f t="shared" si="37"/>
        <v>9.7268181896201945E-3</v>
      </c>
      <c r="K82" s="295">
        <f t="shared" si="38"/>
        <v>7.6167321586645322E-3</v>
      </c>
      <c r="L82" s="74">
        <f>(I82-H82)/H82</f>
        <v>-0.15602654845408706</v>
      </c>
      <c r="N82" s="48">
        <f t="shared" si="32"/>
        <v>2.7892878634663223</v>
      </c>
      <c r="O82" s="191">
        <f t="shared" si="33"/>
        <v>2.9795545790974272</v>
      </c>
      <c r="P82" s="67">
        <f>(O82-N82)/N82</f>
        <v>6.8213366617045884E-2</v>
      </c>
    </row>
    <row r="83" spans="1:16" ht="20.100000000000001" customHeight="1" x14ac:dyDescent="0.25">
      <c r="A83" s="45" t="s">
        <v>198</v>
      </c>
      <c r="B83" s="25">
        <v>34176.960000000014</v>
      </c>
      <c r="C83" s="188">
        <v>36790.740000000027</v>
      </c>
      <c r="D83" s="345">
        <f t="shared" si="34"/>
        <v>1.9646032651885893E-2</v>
      </c>
      <c r="E83" s="295">
        <f t="shared" si="35"/>
        <v>2.0661020063743856E-2</v>
      </c>
      <c r="F83" s="67">
        <f>(C83-B83)/B83</f>
        <v>7.6477837701188531E-2</v>
      </c>
      <c r="H83" s="25">
        <v>3352.954999999999</v>
      </c>
      <c r="I83" s="188">
        <v>3776.1779999999994</v>
      </c>
      <c r="J83" s="294">
        <f t="shared" si="37"/>
        <v>7.2537802773077198E-3</v>
      </c>
      <c r="K83" s="295">
        <f t="shared" si="38"/>
        <v>7.5798084288908165E-3</v>
      </c>
      <c r="L83" s="74">
        <f>(I83-H83)/H83</f>
        <v>0.12622388311206101</v>
      </c>
      <c r="N83" s="48">
        <f t="shared" si="32"/>
        <v>0.981057121522803</v>
      </c>
      <c r="O83" s="191">
        <f t="shared" si="33"/>
        <v>1.0263935979542669</v>
      </c>
      <c r="P83" s="67">
        <f>(O83-N83)/N83</f>
        <v>4.6211862119804319E-2</v>
      </c>
    </row>
    <row r="84" spans="1:16" ht="20.100000000000001" customHeight="1" x14ac:dyDescent="0.25">
      <c r="A84" s="45" t="s">
        <v>199</v>
      </c>
      <c r="B84" s="25">
        <v>15599.399999999992</v>
      </c>
      <c r="C84" s="188">
        <v>16665.809999999983</v>
      </c>
      <c r="D84" s="345">
        <f t="shared" si="34"/>
        <v>8.9670445162421866E-3</v>
      </c>
      <c r="E84" s="295">
        <f t="shared" si="35"/>
        <v>9.3592201404087659E-3</v>
      </c>
      <c r="F84" s="67">
        <f t="shared" si="41"/>
        <v>6.8362244701718741E-2</v>
      </c>
      <c r="H84" s="25">
        <v>3278.1269999999995</v>
      </c>
      <c r="I84" s="188">
        <v>3354.6860000000001</v>
      </c>
      <c r="J84" s="294">
        <f t="shared" si="37"/>
        <v>7.0918974394556227E-3</v>
      </c>
      <c r="K84" s="295">
        <f t="shared" si="38"/>
        <v>6.7337602250428933E-3</v>
      </c>
      <c r="L84" s="74">
        <f t="shared" si="39"/>
        <v>2.3354494807553416E-2</v>
      </c>
      <c r="N84" s="48">
        <f t="shared" si="32"/>
        <v>2.1014442863187051</v>
      </c>
      <c r="O84" s="191">
        <f t="shared" si="33"/>
        <v>2.0129150638342832</v>
      </c>
      <c r="P84" s="67">
        <f t="shared" si="40"/>
        <v>-4.2127798990810608E-2</v>
      </c>
    </row>
    <row r="85" spans="1:16" ht="20.100000000000001" customHeight="1" x14ac:dyDescent="0.25">
      <c r="A85" s="45" t="s">
        <v>200</v>
      </c>
      <c r="B85" s="25">
        <v>10608.929999999997</v>
      </c>
      <c r="C85" s="188">
        <v>13080.15</v>
      </c>
      <c r="D85" s="345">
        <f t="shared" si="34"/>
        <v>6.0983593971368922E-3</v>
      </c>
      <c r="E85" s="295">
        <f t="shared" si="35"/>
        <v>7.3455777618710305E-3</v>
      </c>
      <c r="F85" s="67">
        <f t="shared" si="41"/>
        <v>0.23293772321996692</v>
      </c>
      <c r="H85" s="25">
        <v>2840.4349999999981</v>
      </c>
      <c r="I85" s="188">
        <v>3330.3330000000005</v>
      </c>
      <c r="J85" s="294">
        <f t="shared" si="37"/>
        <v>6.1449949021011455E-3</v>
      </c>
      <c r="K85" s="295">
        <f t="shared" si="38"/>
        <v>6.6848771812168936E-3</v>
      </c>
      <c r="L85" s="74">
        <f t="shared" si="39"/>
        <v>0.17247287827392732</v>
      </c>
      <c r="N85" s="48">
        <f t="shared" si="32"/>
        <v>2.6774000771048536</v>
      </c>
      <c r="O85" s="191">
        <f t="shared" si="33"/>
        <v>2.5460969484294909</v>
      </c>
      <c r="P85" s="67">
        <f t="shared" si="40"/>
        <v>-4.9041280680526628E-2</v>
      </c>
    </row>
    <row r="86" spans="1:16" ht="20.100000000000001" customHeight="1" x14ac:dyDescent="0.25">
      <c r="A86" s="45" t="s">
        <v>201</v>
      </c>
      <c r="B86" s="25">
        <v>60141.090000000033</v>
      </c>
      <c r="C86" s="188">
        <v>55595.89</v>
      </c>
      <c r="D86" s="345">
        <f t="shared" si="34"/>
        <v>3.4571062430947881E-2</v>
      </c>
      <c r="E86" s="295">
        <f t="shared" si="35"/>
        <v>3.1221655197794216E-2</v>
      </c>
      <c r="F86" s="67">
        <f t="shared" si="41"/>
        <v>-7.5575617269325032E-2</v>
      </c>
      <c r="H86" s="25">
        <v>2563.0709999999995</v>
      </c>
      <c r="I86" s="188">
        <v>2520.8509999999974</v>
      </c>
      <c r="J86" s="294">
        <f t="shared" si="37"/>
        <v>5.5449458370718891E-3</v>
      </c>
      <c r="K86" s="295">
        <f t="shared" si="38"/>
        <v>5.0600283296438429E-3</v>
      </c>
      <c r="L86" s="74">
        <f t="shared" si="39"/>
        <v>-1.6472427022116081E-2</v>
      </c>
      <c r="N86" s="48">
        <f t="shared" si="32"/>
        <v>0.42617634632162438</v>
      </c>
      <c r="O86" s="191">
        <f t="shared" si="33"/>
        <v>0.45342398511832394</v>
      </c>
      <c r="P86" s="67">
        <f t="shared" si="40"/>
        <v>6.3935126930147509E-2</v>
      </c>
    </row>
    <row r="87" spans="1:16" ht="20.100000000000001" customHeight="1" x14ac:dyDescent="0.25">
      <c r="A87" s="45" t="s">
        <v>202</v>
      </c>
      <c r="B87" s="25">
        <v>7929.3600000000024</v>
      </c>
      <c r="C87" s="188">
        <v>6968.62</v>
      </c>
      <c r="D87" s="345">
        <f t="shared" si="34"/>
        <v>4.558055060150403E-3</v>
      </c>
      <c r="E87" s="295">
        <f t="shared" si="35"/>
        <v>3.9134520707277591E-3</v>
      </c>
      <c r="F87" s="67">
        <f t="shared" ref="F87:F88" si="42">(C87-B87)/B87</f>
        <v>-0.12116236367121712</v>
      </c>
      <c r="H87" s="25">
        <v>1704.9950000000003</v>
      </c>
      <c r="I87" s="188">
        <v>1792.5249999999999</v>
      </c>
      <c r="J87" s="294">
        <f t="shared" si="37"/>
        <v>3.6885848762981555E-3</v>
      </c>
      <c r="K87" s="295">
        <f t="shared" si="38"/>
        <v>3.5980814739129119E-3</v>
      </c>
      <c r="L87" s="74">
        <f t="shared" ref="L87:L88" si="43">(I87-H87)/H87</f>
        <v>5.1337393951301616E-2</v>
      </c>
      <c r="N87" s="48">
        <f t="shared" si="32"/>
        <v>2.1502302834024434</v>
      </c>
      <c r="O87" s="191">
        <f t="shared" si="33"/>
        <v>2.5722811690119416</v>
      </c>
      <c r="P87" s="67">
        <f t="shared" ref="P87:P88" si="44">(O87-N87)/N87</f>
        <v>0.19628171404118669</v>
      </c>
    </row>
    <row r="88" spans="1:16" ht="20.100000000000001" customHeight="1" x14ac:dyDescent="0.25">
      <c r="A88" s="45" t="s">
        <v>203</v>
      </c>
      <c r="B88" s="25">
        <v>2357.0699999999988</v>
      </c>
      <c r="C88" s="188">
        <v>3927.9000000000005</v>
      </c>
      <c r="D88" s="345">
        <f t="shared" si="34"/>
        <v>1.3549208057937465E-3</v>
      </c>
      <c r="E88" s="295">
        <f t="shared" si="35"/>
        <v>2.205838227455589E-3</v>
      </c>
      <c r="F88" s="67">
        <f t="shared" si="42"/>
        <v>0.66643332612099027</v>
      </c>
      <c r="H88" s="25">
        <v>888.56199999999967</v>
      </c>
      <c r="I88" s="188">
        <v>1536.7060000000004</v>
      </c>
      <c r="J88" s="294">
        <f t="shared" si="37"/>
        <v>1.9223143498093777E-3</v>
      </c>
      <c r="K88" s="295">
        <f t="shared" si="38"/>
        <v>3.0845836958763848E-3</v>
      </c>
      <c r="L88" s="74">
        <f t="shared" si="43"/>
        <v>0.72943024797369338</v>
      </c>
      <c r="N88" s="48">
        <f t="shared" si="32"/>
        <v>3.7697734899684781</v>
      </c>
      <c r="O88" s="191">
        <f t="shared" si="33"/>
        <v>3.912283917615011</v>
      </c>
      <c r="P88" s="67">
        <f t="shared" si="44"/>
        <v>3.7803445757618882E-2</v>
      </c>
    </row>
    <row r="89" spans="1:16" ht="20.100000000000001" customHeight="1" x14ac:dyDescent="0.25">
      <c r="A89" s="45" t="s">
        <v>204</v>
      </c>
      <c r="B89" s="25">
        <v>1849.4100000000003</v>
      </c>
      <c r="C89" s="188">
        <v>2092.8000000000002</v>
      </c>
      <c r="D89" s="345">
        <f t="shared" si="34"/>
        <v>1.0631012602268979E-3</v>
      </c>
      <c r="E89" s="295">
        <f t="shared" si="35"/>
        <v>1.1752789639295951E-3</v>
      </c>
      <c r="F89" s="67">
        <f t="shared" ref="F89:F94" si="45">(C89-B89)/B89</f>
        <v>0.13160413321005068</v>
      </c>
      <c r="H89" s="25">
        <v>1527.5749999999998</v>
      </c>
      <c r="I89" s="188">
        <v>1512.3090000000004</v>
      </c>
      <c r="J89" s="294">
        <f t="shared" si="37"/>
        <v>3.3047545842721845E-3</v>
      </c>
      <c r="K89" s="295">
        <f t="shared" si="38"/>
        <v>3.0356123321748727E-3</v>
      </c>
      <c r="L89" s="74">
        <f t="shared" ref="L89:L94" si="46">(I89-H89)/H89</f>
        <v>-9.9936173346640237E-3</v>
      </c>
      <c r="N89" s="48">
        <f t="shared" si="32"/>
        <v>8.2597963674901695</v>
      </c>
      <c r="O89" s="191">
        <f t="shared" si="33"/>
        <v>7.2262471330275249</v>
      </c>
      <c r="P89" s="67">
        <f t="shared" ref="P89:P92" si="47">(O89-N89)/N89</f>
        <v>-0.12513011077737987</v>
      </c>
    </row>
    <row r="90" spans="1:16" ht="20.100000000000001" customHeight="1" x14ac:dyDescent="0.25">
      <c r="A90" s="45" t="s">
        <v>205</v>
      </c>
      <c r="B90" s="25">
        <v>2735.0599999999995</v>
      </c>
      <c r="C90" s="188">
        <v>3952.2700000000009</v>
      </c>
      <c r="D90" s="345">
        <f t="shared" si="34"/>
        <v>1.5722018010047413E-3</v>
      </c>
      <c r="E90" s="295">
        <f t="shared" si="35"/>
        <v>2.2195239825927092E-3</v>
      </c>
      <c r="F90" s="67">
        <f t="shared" si="45"/>
        <v>0.44503959693754491</v>
      </c>
      <c r="H90" s="25">
        <v>1151.4639999999997</v>
      </c>
      <c r="I90" s="188">
        <v>1451.7709999999995</v>
      </c>
      <c r="J90" s="294">
        <f t="shared" si="37"/>
        <v>2.4910763351222599E-3</v>
      </c>
      <c r="K90" s="295">
        <f t="shared" si="38"/>
        <v>2.9140962270897313E-3</v>
      </c>
      <c r="L90" s="74">
        <f t="shared" si="46"/>
        <v>0.26080450626333074</v>
      </c>
      <c r="N90" s="48">
        <f t="shared" si="32"/>
        <v>4.2100136742886809</v>
      </c>
      <c r="O90" s="191">
        <f t="shared" si="33"/>
        <v>3.6732586589478937</v>
      </c>
      <c r="P90" s="67">
        <f t="shared" si="47"/>
        <v>-0.1274948389405117</v>
      </c>
    </row>
    <row r="91" spans="1:16" ht="20.100000000000001" customHeight="1" x14ac:dyDescent="0.25">
      <c r="A91" s="45" t="s">
        <v>206</v>
      </c>
      <c r="B91" s="25">
        <v>2328.9500000000003</v>
      </c>
      <c r="C91" s="188">
        <v>2232.3199999999997</v>
      </c>
      <c r="D91" s="345">
        <f t="shared" si="34"/>
        <v>1.3387565115390496E-3</v>
      </c>
      <c r="E91" s="295">
        <f t="shared" si="35"/>
        <v>1.2536308948582345E-3</v>
      </c>
      <c r="F91" s="67">
        <f t="shared" si="45"/>
        <v>-4.1490800575366818E-2</v>
      </c>
      <c r="H91" s="25">
        <v>1095.7169999999999</v>
      </c>
      <c r="I91" s="188">
        <v>1422.5849999999991</v>
      </c>
      <c r="J91" s="294">
        <f t="shared" si="37"/>
        <v>2.3704733180465545E-3</v>
      </c>
      <c r="K91" s="295">
        <f t="shared" si="38"/>
        <v>2.8555120478466951E-3</v>
      </c>
      <c r="L91" s="74">
        <f t="shared" si="46"/>
        <v>0.29831425450184607</v>
      </c>
      <c r="N91" s="48">
        <f t="shared" si="32"/>
        <v>4.704768243199724</v>
      </c>
      <c r="O91" s="191">
        <f t="shared" si="33"/>
        <v>6.3726750645068773</v>
      </c>
      <c r="P91" s="67">
        <f t="shared" si="47"/>
        <v>0.35451413015252076</v>
      </c>
    </row>
    <row r="92" spans="1:16" ht="20.100000000000001" customHeight="1" x14ac:dyDescent="0.25">
      <c r="A92" s="45" t="s">
        <v>207</v>
      </c>
      <c r="B92" s="25">
        <v>4669.1500000000015</v>
      </c>
      <c r="C92" s="188">
        <v>6095.2999999999984</v>
      </c>
      <c r="D92" s="345">
        <f t="shared" si="34"/>
        <v>2.6839798904452886E-3</v>
      </c>
      <c r="E92" s="295">
        <f t="shared" si="35"/>
        <v>3.4230112140864193E-3</v>
      </c>
      <c r="F92" s="67">
        <f t="shared" si="45"/>
        <v>0.30544103316449384</v>
      </c>
      <c r="H92" s="25">
        <v>979.23099999999988</v>
      </c>
      <c r="I92" s="188">
        <v>1240.9400000000005</v>
      </c>
      <c r="J92" s="294">
        <f t="shared" si="37"/>
        <v>2.1184675949209929E-3</v>
      </c>
      <c r="K92" s="295">
        <f t="shared" si="38"/>
        <v>2.4909015072244411E-3</v>
      </c>
      <c r="L92" s="74">
        <f t="shared" si="46"/>
        <v>0.26725971706369656</v>
      </c>
      <c r="N92" s="48">
        <f t="shared" si="32"/>
        <v>2.0972361136395263</v>
      </c>
      <c r="O92" s="191">
        <f t="shared" si="33"/>
        <v>2.0358965104260673</v>
      </c>
      <c r="P92" s="67">
        <f t="shared" si="47"/>
        <v>-2.9247828994805335E-2</v>
      </c>
    </row>
    <row r="93" spans="1:16" ht="20.100000000000001" customHeight="1" x14ac:dyDescent="0.25">
      <c r="A93" s="45" t="s">
        <v>208</v>
      </c>
      <c r="B93" s="25">
        <v>1246.9799999999996</v>
      </c>
      <c r="C93" s="188">
        <v>1633.2299999999998</v>
      </c>
      <c r="D93" s="345">
        <f t="shared" si="34"/>
        <v>7.1680482395884986E-4</v>
      </c>
      <c r="E93" s="295">
        <f t="shared" si="35"/>
        <v>9.1719269029947063E-4</v>
      </c>
      <c r="F93" s="67">
        <f t="shared" si="45"/>
        <v>0.30974835201847695</v>
      </c>
      <c r="H93" s="25">
        <v>954.3059999999997</v>
      </c>
      <c r="I93" s="188">
        <v>1168.521</v>
      </c>
      <c r="J93" s="294">
        <f t="shared" si="37"/>
        <v>2.0645448690234198E-3</v>
      </c>
      <c r="K93" s="295">
        <f t="shared" si="38"/>
        <v>2.3455370284811592E-3</v>
      </c>
      <c r="L93" s="74">
        <f t="shared" si="46"/>
        <v>0.22447202469648134</v>
      </c>
      <c r="N93" s="48">
        <f t="shared" ref="N93:N94" si="48">(H93/B93)*10</f>
        <v>7.6529374969927346</v>
      </c>
      <c r="O93" s="191">
        <f t="shared" ref="O93:O94" si="49">(I93/C93)*10</f>
        <v>7.1546628460167891</v>
      </c>
      <c r="P93" s="67">
        <f t="shared" ref="P93:P94" si="50">(O93-N93)/N93</f>
        <v>-6.5108940347643682E-2</v>
      </c>
    </row>
    <row r="94" spans="1:16" ht="20.100000000000001" customHeight="1" x14ac:dyDescent="0.25">
      <c r="A94" s="45" t="s">
        <v>209</v>
      </c>
      <c r="B94" s="25">
        <v>4976.8</v>
      </c>
      <c r="C94" s="188">
        <v>7043.1100000000015</v>
      </c>
      <c r="D94" s="345">
        <f t="shared" si="34"/>
        <v>2.8608271567133439E-3</v>
      </c>
      <c r="E94" s="295">
        <f t="shared" si="35"/>
        <v>3.955284319400885E-3</v>
      </c>
      <c r="F94" s="67">
        <f t="shared" si="45"/>
        <v>0.41518847452178131</v>
      </c>
      <c r="H94" s="25">
        <v>792.7170000000001</v>
      </c>
      <c r="I94" s="188">
        <v>1147.8520000000001</v>
      </c>
      <c r="J94" s="294">
        <f t="shared" si="37"/>
        <v>1.7149633502646312E-3</v>
      </c>
      <c r="K94" s="295">
        <f t="shared" si="38"/>
        <v>2.3040487669593922E-3</v>
      </c>
      <c r="L94" s="74">
        <f t="shared" si="46"/>
        <v>0.44799720455093045</v>
      </c>
      <c r="N94" s="48">
        <f t="shared" si="48"/>
        <v>1.5928247066388044</v>
      </c>
      <c r="O94" s="191">
        <f t="shared" si="49"/>
        <v>1.6297516296068071</v>
      </c>
      <c r="P94" s="67">
        <f t="shared" si="50"/>
        <v>2.3183293688309427E-2</v>
      </c>
    </row>
    <row r="95" spans="1:16" ht="20.100000000000001" customHeight="1" thickBot="1" x14ac:dyDescent="0.3">
      <c r="A95" s="14" t="s">
        <v>17</v>
      </c>
      <c r="B95" s="25">
        <f>B96-SUM(B68:B94)</f>
        <v>52332.469999999972</v>
      </c>
      <c r="C95" s="188">
        <f>C96-SUM(C68:C94)</f>
        <v>68219.049999999814</v>
      </c>
      <c r="D95" s="345">
        <f t="shared" si="34"/>
        <v>3.0082412665545386E-2</v>
      </c>
      <c r="E95" s="295">
        <f t="shared" si="35"/>
        <v>3.8310595567785273E-2</v>
      </c>
      <c r="F95" s="67">
        <f t="shared" si="36"/>
        <v>0.30357023087195867</v>
      </c>
      <c r="H95" s="25">
        <f>H96-SUM(H68:H94)</f>
        <v>11988.859999999928</v>
      </c>
      <c r="I95" s="188">
        <f>I96-SUM(I68:I94)</f>
        <v>17439.479000000225</v>
      </c>
      <c r="J95" s="294">
        <f t="shared" si="37"/>
        <v>2.5936690535782E-2</v>
      </c>
      <c r="K95" s="295">
        <f t="shared" si="38"/>
        <v>3.5005741233508088E-2</v>
      </c>
      <c r="L95" s="74">
        <f t="shared" si="39"/>
        <v>0.45464030775239095</v>
      </c>
      <c r="N95" s="48">
        <f t="shared" si="32"/>
        <v>2.2909027607525374</v>
      </c>
      <c r="O95" s="191">
        <f t="shared" si="33"/>
        <v>2.5563942916238607</v>
      </c>
      <c r="P95" s="67">
        <f t="shared" si="40"/>
        <v>0.11588948052256574</v>
      </c>
    </row>
    <row r="96" spans="1:16" s="2" customFormat="1" ht="26.25" customHeight="1" thickBot="1" x14ac:dyDescent="0.3">
      <c r="A96" s="18" t="s">
        <v>18</v>
      </c>
      <c r="B96" s="23">
        <v>1739636.7300000004</v>
      </c>
      <c r="C96" s="193">
        <v>1780683.6199999994</v>
      </c>
      <c r="D96" s="341">
        <f>SUM(D68:D95)</f>
        <v>1</v>
      </c>
      <c r="E96" s="342">
        <f>SUM(E68:E95)</f>
        <v>0.99999999999999989</v>
      </c>
      <c r="F96" s="72">
        <f t="shared" si="36"/>
        <v>2.3595092752496067E-2</v>
      </c>
      <c r="H96" s="23">
        <v>462235.53399999958</v>
      </c>
      <c r="I96" s="193">
        <v>498189.1080000003</v>
      </c>
      <c r="J96" s="353">
        <f t="shared" si="37"/>
        <v>1</v>
      </c>
      <c r="K96" s="342">
        <f t="shared" si="38"/>
        <v>1</v>
      </c>
      <c r="L96" s="75">
        <f t="shared" si="39"/>
        <v>7.7781934436915778E-2</v>
      </c>
      <c r="N96" s="44">
        <f t="shared" si="32"/>
        <v>2.657080791804157</v>
      </c>
      <c r="O96" s="198">
        <f t="shared" si="33"/>
        <v>2.797740723868738</v>
      </c>
      <c r="P96" s="72">
        <f t="shared" si="40"/>
        <v>5.293777008905811E-2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>
    <pageSetUpPr fitToPage="1"/>
  </sheetPr>
  <dimension ref="A1:Q96"/>
  <sheetViews>
    <sheetView showGridLines="0" zoomScaleNormal="100" workbookViewId="0">
      <selection activeCell="A11" sqref="A11:XFD11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1" customWidth="1"/>
    <col min="16" max="16" width="10.85546875" customWidth="1"/>
    <col min="17" max="17" width="1.85546875" customWidth="1"/>
  </cols>
  <sheetData>
    <row r="1" spans="1:17" ht="15.75" x14ac:dyDescent="0.25">
      <c r="A1" s="6" t="s">
        <v>160</v>
      </c>
    </row>
    <row r="3" spans="1:17" ht="8.25" customHeight="1" thickBot="1" x14ac:dyDescent="0.3"/>
    <row r="4" spans="1:17" x14ac:dyDescent="0.25">
      <c r="A4" s="468" t="s">
        <v>3</v>
      </c>
      <c r="B4" s="461" t="s">
        <v>1</v>
      </c>
      <c r="C4" s="452"/>
      <c r="D4" s="461" t="s">
        <v>116</v>
      </c>
      <c r="E4" s="452"/>
      <c r="F4" s="176" t="s">
        <v>0</v>
      </c>
      <c r="H4" s="471" t="s">
        <v>19</v>
      </c>
      <c r="I4" s="472"/>
      <c r="J4" s="461" t="s">
        <v>116</v>
      </c>
      <c r="K4" s="457"/>
      <c r="L4" s="176" t="s">
        <v>0</v>
      </c>
      <c r="N4" s="451" t="s">
        <v>22</v>
      </c>
      <c r="O4" s="452"/>
      <c r="P4" s="176" t="s">
        <v>0</v>
      </c>
    </row>
    <row r="5" spans="1:17" x14ac:dyDescent="0.25">
      <c r="A5" s="469"/>
      <c r="B5" s="462" t="s">
        <v>73</v>
      </c>
      <c r="C5" s="454"/>
      <c r="D5" s="462" t="str">
        <f>B5</f>
        <v>dez</v>
      </c>
      <c r="E5" s="454"/>
      <c r="F5" s="177" t="s">
        <v>121</v>
      </c>
      <c r="H5" s="449" t="str">
        <f>B5</f>
        <v>dez</v>
      </c>
      <c r="I5" s="454"/>
      <c r="J5" s="462" t="str">
        <f>B5</f>
        <v>dez</v>
      </c>
      <c r="K5" s="450"/>
      <c r="L5" s="177" t="str">
        <f>F5</f>
        <v>2021 /2020</v>
      </c>
      <c r="N5" s="449" t="str">
        <f>B5</f>
        <v>dez</v>
      </c>
      <c r="O5" s="450"/>
      <c r="P5" s="177" t="str">
        <f>L5</f>
        <v>2021 /2020</v>
      </c>
    </row>
    <row r="6" spans="1:17" ht="19.5" customHeight="1" thickBot="1" x14ac:dyDescent="0.3">
      <c r="A6" s="470"/>
      <c r="B6" s="120">
        <v>2020</v>
      </c>
      <c r="C6" s="180"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C6</f>
        <v>2021</v>
      </c>
      <c r="J6" s="120">
        <f>B6</f>
        <v>2020</v>
      </c>
      <c r="K6" s="180">
        <f>C6</f>
        <v>2021</v>
      </c>
      <c r="L6" s="402">
        <v>1000</v>
      </c>
      <c r="N6" s="31">
        <f>B6</f>
        <v>2020</v>
      </c>
      <c r="O6" s="180">
        <f>C6</f>
        <v>2021</v>
      </c>
      <c r="P6" s="178"/>
    </row>
    <row r="7" spans="1:17" s="13" customFormat="1" ht="20.100000000000001" customHeight="1" x14ac:dyDescent="0.25">
      <c r="A7" s="405" t="s">
        <v>161</v>
      </c>
      <c r="B7" s="304">
        <v>32811.9</v>
      </c>
      <c r="C7" s="406">
        <v>35397.380000000005</v>
      </c>
      <c r="D7" s="294">
        <f>B7/$B$33</f>
        <v>0.1444135080296699</v>
      </c>
      <c r="E7" s="344">
        <f>C7/$C$33</f>
        <v>0.14791817547060165</v>
      </c>
      <c r="F7" s="407">
        <f>(C7-B7)/B7</f>
        <v>7.8797021812208476E-2</v>
      </c>
      <c r="H7" s="304">
        <v>10336.236999999994</v>
      </c>
      <c r="I7" s="406">
        <v>10031.495000000001</v>
      </c>
      <c r="J7" s="294">
        <f t="shared" ref="J7:J32" si="0">H7/$H$33</f>
        <v>0.15268849077210089</v>
      </c>
      <c r="K7" s="344">
        <f>I7/$I$33</f>
        <v>0.14755624872304909</v>
      </c>
      <c r="L7" s="407">
        <f>(I7-H7)/H7</f>
        <v>-2.9482876601996753E-2</v>
      </c>
      <c r="N7" s="408">
        <f t="shared" ref="N7:O33" si="1">(H7/B7)*10</f>
        <v>3.1501488789128311</v>
      </c>
      <c r="O7" s="409">
        <f t="shared" si="1"/>
        <v>2.8339653951789652</v>
      </c>
      <c r="P7" s="407">
        <f>(O7-N7)/N7</f>
        <v>-0.10037096527418289</v>
      </c>
      <c r="Q7" s="410"/>
    </row>
    <row r="8" spans="1:17" s="13" customFormat="1" ht="20.100000000000001" customHeight="1" x14ac:dyDescent="0.25">
      <c r="A8" s="405" t="s">
        <v>162</v>
      </c>
      <c r="B8" s="304">
        <v>21641.120000000003</v>
      </c>
      <c r="C8" s="305">
        <v>17228.959999999995</v>
      </c>
      <c r="D8" s="294">
        <f t="shared" ref="D8:D32" si="2">B8/$B$33</f>
        <v>9.5248067222289776E-2</v>
      </c>
      <c r="E8" s="295">
        <f t="shared" ref="E8:E32" si="3">C8/$C$33</f>
        <v>7.1996185267270529E-2</v>
      </c>
      <c r="F8" s="407">
        <f t="shared" ref="F8:F33" si="4">(C8-B8)/B8</f>
        <v>-0.20387854233052663</v>
      </c>
      <c r="H8" s="304">
        <v>7964.9719999999979</v>
      </c>
      <c r="I8" s="305">
        <v>6496.1979999999994</v>
      </c>
      <c r="J8" s="294">
        <f t="shared" si="0"/>
        <v>0.11765979763448173</v>
      </c>
      <c r="K8" s="295">
        <f t="shared" ref="K8:K32" si="5">I8/$I$33</f>
        <v>9.555451184914851E-2</v>
      </c>
      <c r="L8" s="407">
        <f t="shared" ref="L8:L33" si="6">(I8-H8)/H8</f>
        <v>-0.18440416363045581</v>
      </c>
      <c r="N8" s="408">
        <f t="shared" si="1"/>
        <v>3.680480492691689</v>
      </c>
      <c r="O8" s="322">
        <f t="shared" si="1"/>
        <v>3.7705108143497927</v>
      </c>
      <c r="P8" s="407">
        <f t="shared" ref="P8:P33" si="7">(O8-N8)/N8</f>
        <v>2.4461567405907055E-2</v>
      </c>
      <c r="Q8" s="410"/>
    </row>
    <row r="9" spans="1:17" s="13" customFormat="1" ht="20.100000000000001" customHeight="1" x14ac:dyDescent="0.25">
      <c r="A9" s="405" t="s">
        <v>163</v>
      </c>
      <c r="B9" s="304">
        <v>17737.160000000003</v>
      </c>
      <c r="C9" s="305">
        <v>15546.010000000004</v>
      </c>
      <c r="D9" s="294">
        <f t="shared" si="2"/>
        <v>7.8065747429546598E-2</v>
      </c>
      <c r="E9" s="295">
        <f t="shared" si="3"/>
        <v>6.4963492638374046E-2</v>
      </c>
      <c r="F9" s="407">
        <f t="shared" si="4"/>
        <v>-0.12353443279532908</v>
      </c>
      <c r="H9" s="304">
        <v>6230.7459999999992</v>
      </c>
      <c r="I9" s="305">
        <v>5969.6789999999992</v>
      </c>
      <c r="J9" s="294">
        <f t="shared" si="0"/>
        <v>9.2041543080359431E-2</v>
      </c>
      <c r="K9" s="295">
        <f t="shared" si="5"/>
        <v>8.7809787007894921E-2</v>
      </c>
      <c r="L9" s="407">
        <f t="shared" si="6"/>
        <v>-4.1899798194309321E-2</v>
      </c>
      <c r="N9" s="408">
        <f t="shared" si="1"/>
        <v>3.5128205417327232</v>
      </c>
      <c r="O9" s="322">
        <f t="shared" si="1"/>
        <v>3.8400071786908652</v>
      </c>
      <c r="P9" s="407">
        <f t="shared" si="7"/>
        <v>9.3140720703242905E-2</v>
      </c>
      <c r="Q9" s="410"/>
    </row>
    <row r="10" spans="1:17" s="13" customFormat="1" ht="20.100000000000001" customHeight="1" x14ac:dyDescent="0.25">
      <c r="A10" s="405" t="s">
        <v>166</v>
      </c>
      <c r="B10" s="304">
        <v>11936.48</v>
      </c>
      <c r="C10" s="305">
        <v>13258.340000000002</v>
      </c>
      <c r="D10" s="294">
        <f t="shared" si="2"/>
        <v>5.2535481039683592E-2</v>
      </c>
      <c r="E10" s="295">
        <f t="shared" si="3"/>
        <v>5.5403802839896536E-2</v>
      </c>
      <c r="F10" s="407">
        <f t="shared" si="4"/>
        <v>0.11074119003257263</v>
      </c>
      <c r="H10" s="304">
        <v>4831.0070000000005</v>
      </c>
      <c r="I10" s="305">
        <v>5321.7009999999991</v>
      </c>
      <c r="J10" s="294">
        <f t="shared" si="0"/>
        <v>7.136438219629207E-2</v>
      </c>
      <c r="K10" s="295">
        <f t="shared" si="5"/>
        <v>7.8278485548335414E-2</v>
      </c>
      <c r="L10" s="407">
        <f t="shared" si="6"/>
        <v>0.1015717841021548</v>
      </c>
      <c r="N10" s="408">
        <f t="shared" si="1"/>
        <v>4.0472626771041389</v>
      </c>
      <c r="O10" s="322">
        <f t="shared" si="1"/>
        <v>4.0138516586540991</v>
      </c>
      <c r="P10" s="407">
        <f t="shared" si="7"/>
        <v>-8.2552137371883529E-3</v>
      </c>
      <c r="Q10" s="410"/>
    </row>
    <row r="11" spans="1:17" s="13" customFormat="1" ht="20.100000000000001" customHeight="1" x14ac:dyDescent="0.25">
      <c r="A11" s="405" t="s">
        <v>164</v>
      </c>
      <c r="B11" s="304">
        <v>24412.900000000005</v>
      </c>
      <c r="C11" s="305">
        <v>18390.400000000001</v>
      </c>
      <c r="D11" s="294">
        <f t="shared" si="2"/>
        <v>0.10744737519550922</v>
      </c>
      <c r="E11" s="295">
        <f t="shared" si="3"/>
        <v>7.6849597743520931E-2</v>
      </c>
      <c r="F11" s="407">
        <f t="shared" si="4"/>
        <v>-0.24669334655038944</v>
      </c>
      <c r="H11" s="304">
        <v>6665.829999999999</v>
      </c>
      <c r="I11" s="305">
        <v>5225.2069999999994</v>
      </c>
      <c r="J11" s="294">
        <f t="shared" si="0"/>
        <v>9.8468671185015774E-2</v>
      </c>
      <c r="K11" s="295">
        <f t="shared" si="5"/>
        <v>7.6859126553062831E-2</v>
      </c>
      <c r="L11" s="407">
        <f t="shared" si="6"/>
        <v>-0.21612057313192803</v>
      </c>
      <c r="N11" s="408">
        <f t="shared" si="1"/>
        <v>2.7304539812967725</v>
      </c>
      <c r="O11" s="322">
        <f t="shared" si="1"/>
        <v>2.8412688141639109</v>
      </c>
      <c r="P11" s="407">
        <f t="shared" si="7"/>
        <v>4.0584764887525819E-2</v>
      </c>
      <c r="Q11" s="410"/>
    </row>
    <row r="12" spans="1:17" s="13" customFormat="1" ht="20.100000000000001" customHeight="1" x14ac:dyDescent="0.25">
      <c r="A12" s="405" t="s">
        <v>165</v>
      </c>
      <c r="B12" s="304">
        <v>12441.919999999998</v>
      </c>
      <c r="C12" s="305">
        <v>14747.05</v>
      </c>
      <c r="D12" s="294">
        <f t="shared" si="2"/>
        <v>5.4760050890820408E-2</v>
      </c>
      <c r="E12" s="295">
        <f t="shared" si="3"/>
        <v>6.1624807530210879E-2</v>
      </c>
      <c r="F12" s="407">
        <f t="shared" si="4"/>
        <v>0.18527124430956005</v>
      </c>
      <c r="H12" s="304">
        <v>3832.9580000000005</v>
      </c>
      <c r="I12" s="305">
        <v>3618.2410000000004</v>
      </c>
      <c r="J12" s="294">
        <f t="shared" si="0"/>
        <v>5.6621048086731254E-2</v>
      </c>
      <c r="K12" s="295">
        <f t="shared" si="5"/>
        <v>5.3221784882107194E-2</v>
      </c>
      <c r="L12" s="407">
        <f t="shared" si="6"/>
        <v>-5.6018615387906694E-2</v>
      </c>
      <c r="N12" s="408">
        <f t="shared" si="1"/>
        <v>3.0806804737532478</v>
      </c>
      <c r="O12" s="322">
        <f t="shared" si="1"/>
        <v>2.4535354528532829</v>
      </c>
      <c r="P12" s="407">
        <f t="shared" si="7"/>
        <v>-0.20357353715943899</v>
      </c>
      <c r="Q12" s="410"/>
    </row>
    <row r="13" spans="1:17" s="13" customFormat="1" ht="20.100000000000001" customHeight="1" x14ac:dyDescent="0.25">
      <c r="A13" s="405" t="s">
        <v>170</v>
      </c>
      <c r="B13" s="304">
        <v>11054.279999999997</v>
      </c>
      <c r="C13" s="305">
        <v>14477.140000000001</v>
      </c>
      <c r="D13" s="294">
        <f t="shared" si="2"/>
        <v>4.8652694709608979E-2</v>
      </c>
      <c r="E13" s="295">
        <f t="shared" si="3"/>
        <v>6.0496910642326242E-2</v>
      </c>
      <c r="F13" s="407">
        <f t="shared" si="4"/>
        <v>0.30964115256715091</v>
      </c>
      <c r="H13" s="304">
        <v>2517.4409999999998</v>
      </c>
      <c r="I13" s="305">
        <v>3097.7449999999999</v>
      </c>
      <c r="J13" s="294">
        <f t="shared" si="0"/>
        <v>3.7188027605966144E-2</v>
      </c>
      <c r="K13" s="295">
        <f t="shared" si="5"/>
        <v>4.5565654142336875E-2</v>
      </c>
      <c r="L13" s="407">
        <f t="shared" si="6"/>
        <v>0.23051344599535803</v>
      </c>
      <c r="N13" s="408">
        <f t="shared" si="1"/>
        <v>2.2773450645360898</v>
      </c>
      <c r="O13" s="322">
        <f t="shared" si="1"/>
        <v>2.1397492874973922</v>
      </c>
      <c r="P13" s="407">
        <f t="shared" si="7"/>
        <v>-6.0419380084908957E-2</v>
      </c>
      <c r="Q13" s="410"/>
    </row>
    <row r="14" spans="1:17" s="13" customFormat="1" ht="20.100000000000001" customHeight="1" x14ac:dyDescent="0.25">
      <c r="A14" s="405" t="s">
        <v>168</v>
      </c>
      <c r="B14" s="304">
        <v>10182.989999999998</v>
      </c>
      <c r="C14" s="305">
        <v>7964.93</v>
      </c>
      <c r="D14" s="294">
        <f t="shared" si="2"/>
        <v>4.4817926061308487E-2</v>
      </c>
      <c r="E14" s="295">
        <f t="shared" si="3"/>
        <v>3.3283760361672507E-2</v>
      </c>
      <c r="F14" s="407">
        <f t="shared" si="4"/>
        <v>-0.21782010981057609</v>
      </c>
      <c r="H14" s="304">
        <v>3427.5140000000001</v>
      </c>
      <c r="I14" s="305">
        <v>2927.1849999999999</v>
      </c>
      <c r="J14" s="294">
        <f t="shared" si="0"/>
        <v>5.0631766643919544E-2</v>
      </c>
      <c r="K14" s="295">
        <f t="shared" si="5"/>
        <v>4.3056836285955226E-2</v>
      </c>
      <c r="L14" s="407">
        <f t="shared" si="6"/>
        <v>-0.14597431257757085</v>
      </c>
      <c r="N14" s="408">
        <f t="shared" si="1"/>
        <v>3.3659210114121696</v>
      </c>
      <c r="O14" s="322">
        <f t="shared" si="1"/>
        <v>3.6750919342668418</v>
      </c>
      <c r="P14" s="407">
        <f t="shared" si="7"/>
        <v>9.1853291211061353E-2</v>
      </c>
      <c r="Q14" s="410"/>
    </row>
    <row r="15" spans="1:17" s="13" customFormat="1" ht="20.100000000000001" customHeight="1" x14ac:dyDescent="0.25">
      <c r="A15" s="405" t="s">
        <v>169</v>
      </c>
      <c r="B15" s="304">
        <v>7029.7900000000009</v>
      </c>
      <c r="C15" s="305">
        <v>7959.88</v>
      </c>
      <c r="D15" s="294">
        <f t="shared" si="2"/>
        <v>3.0939891765240451E-2</v>
      </c>
      <c r="E15" s="295">
        <f t="shared" si="3"/>
        <v>3.3262657478178685E-2</v>
      </c>
      <c r="F15" s="407">
        <f t="shared" si="4"/>
        <v>0.13230693946760844</v>
      </c>
      <c r="H15" s="304">
        <v>2123.8380000000006</v>
      </c>
      <c r="I15" s="305">
        <v>2845.5039999999995</v>
      </c>
      <c r="J15" s="294">
        <f t="shared" si="0"/>
        <v>3.1373663245573565E-2</v>
      </c>
      <c r="K15" s="295">
        <f t="shared" si="5"/>
        <v>4.1855366121044867E-2</v>
      </c>
      <c r="L15" s="407">
        <f t="shared" si="6"/>
        <v>0.33979333640324666</v>
      </c>
      <c r="N15" s="408">
        <f t="shared" si="1"/>
        <v>3.0211969347590757</v>
      </c>
      <c r="O15" s="322">
        <f t="shared" si="1"/>
        <v>3.5748076604169903</v>
      </c>
      <c r="P15" s="407">
        <f t="shared" si="7"/>
        <v>0.1832421843437565</v>
      </c>
      <c r="Q15" s="410"/>
    </row>
    <row r="16" spans="1:17" ht="20.100000000000001" customHeight="1" x14ac:dyDescent="0.25">
      <c r="A16" s="14" t="s">
        <v>167</v>
      </c>
      <c r="B16" s="25">
        <v>7620.5399999999991</v>
      </c>
      <c r="C16" s="188">
        <v>6545.66</v>
      </c>
      <c r="D16" s="294">
        <f t="shared" si="2"/>
        <v>3.3539932600075595E-2</v>
      </c>
      <c r="E16" s="295">
        <f t="shared" si="3"/>
        <v>2.7352930766370232E-2</v>
      </c>
      <c r="F16" s="374">
        <f t="shared" si="4"/>
        <v>-0.14105037175843174</v>
      </c>
      <c r="H16" s="25">
        <v>3094.1860000000006</v>
      </c>
      <c r="I16" s="188">
        <v>2701.587</v>
      </c>
      <c r="J16" s="294">
        <f t="shared" si="0"/>
        <v>4.5707793901026472E-2</v>
      </c>
      <c r="K16" s="295">
        <f t="shared" si="5"/>
        <v>3.9738448089637286E-2</v>
      </c>
      <c r="L16" s="374">
        <f t="shared" si="6"/>
        <v>-0.12688280536464211</v>
      </c>
      <c r="N16" s="48">
        <f t="shared" si="1"/>
        <v>4.0603238090738989</v>
      </c>
      <c r="O16" s="191">
        <f t="shared" si="1"/>
        <v>4.1272950321281581</v>
      </c>
      <c r="P16" s="374">
        <f t="shared" si="7"/>
        <v>1.64940596374589E-2</v>
      </c>
      <c r="Q16" s="403"/>
    </row>
    <row r="17" spans="1:17" ht="20.100000000000001" customHeight="1" x14ac:dyDescent="0.25">
      <c r="A17" s="14" t="s">
        <v>172</v>
      </c>
      <c r="B17" s="25">
        <v>6344.46</v>
      </c>
      <c r="C17" s="188">
        <v>14740.230000000003</v>
      </c>
      <c r="D17" s="294">
        <f t="shared" si="2"/>
        <v>2.7923580321588187E-2</v>
      </c>
      <c r="E17" s="295">
        <f t="shared" si="3"/>
        <v>6.1596308190522205E-2</v>
      </c>
      <c r="F17" s="374">
        <f t="shared" si="4"/>
        <v>1.3233230251274346</v>
      </c>
      <c r="H17" s="25">
        <v>1041.9749999999999</v>
      </c>
      <c r="I17" s="188">
        <v>2089.7980000000007</v>
      </c>
      <c r="J17" s="294">
        <f t="shared" si="0"/>
        <v>1.539221577178038E-2</v>
      </c>
      <c r="K17" s="295">
        <f t="shared" si="5"/>
        <v>3.0739461413172277E-2</v>
      </c>
      <c r="L17" s="374">
        <f t="shared" si="6"/>
        <v>1.0056124187240585</v>
      </c>
      <c r="N17" s="48">
        <f t="shared" si="1"/>
        <v>1.6423383550373081</v>
      </c>
      <c r="O17" s="191">
        <f t="shared" si="1"/>
        <v>1.4177512833924575</v>
      </c>
      <c r="P17" s="374">
        <f t="shared" si="7"/>
        <v>-0.13674835697285337</v>
      </c>
      <c r="Q17" s="403"/>
    </row>
    <row r="18" spans="1:17" ht="20.100000000000001" customHeight="1" x14ac:dyDescent="0.25">
      <c r="A18" s="14" t="s">
        <v>174</v>
      </c>
      <c r="B18" s="25">
        <v>7430.5899999999983</v>
      </c>
      <c r="C18" s="188">
        <v>7576.3700000000008</v>
      </c>
      <c r="D18" s="294">
        <f t="shared" si="2"/>
        <v>3.2703914391735457E-2</v>
      </c>
      <c r="E18" s="295">
        <f t="shared" si="3"/>
        <v>3.1660050181403325E-2</v>
      </c>
      <c r="F18" s="374">
        <f t="shared" si="4"/>
        <v>1.9618899710521307E-2</v>
      </c>
      <c r="H18" s="25">
        <v>1728.4640000000006</v>
      </c>
      <c r="I18" s="188">
        <v>2043.0140000000001</v>
      </c>
      <c r="J18" s="294">
        <f t="shared" si="0"/>
        <v>2.5533137399414204E-2</v>
      </c>
      <c r="K18" s="295">
        <f t="shared" si="5"/>
        <v>3.0051301618419929E-2</v>
      </c>
      <c r="L18" s="374">
        <f t="shared" si="6"/>
        <v>0.18198238435975489</v>
      </c>
      <c r="N18" s="48">
        <f t="shared" si="1"/>
        <v>2.3261463759943708</v>
      </c>
      <c r="O18" s="191">
        <f t="shared" si="1"/>
        <v>2.696560490049984</v>
      </c>
      <c r="P18" s="374">
        <f t="shared" si="7"/>
        <v>0.15923938316103181</v>
      </c>
      <c r="Q18" s="403"/>
    </row>
    <row r="19" spans="1:17" ht="20.100000000000001" customHeight="1" x14ac:dyDescent="0.25">
      <c r="A19" s="14" t="s">
        <v>173</v>
      </c>
      <c r="B19" s="25">
        <v>2408.92</v>
      </c>
      <c r="C19" s="188">
        <v>2370.2000000000007</v>
      </c>
      <c r="D19" s="294">
        <f t="shared" si="2"/>
        <v>1.0602268925689533E-2</v>
      </c>
      <c r="E19" s="295">
        <f t="shared" si="3"/>
        <v>9.904565239021083E-3</v>
      </c>
      <c r="F19" s="374">
        <f t="shared" si="4"/>
        <v>-1.6073593145475708E-2</v>
      </c>
      <c r="H19" s="25">
        <v>1109.848</v>
      </c>
      <c r="I19" s="188">
        <v>1297.973</v>
      </c>
      <c r="J19" s="294">
        <f t="shared" si="0"/>
        <v>1.6394846219802695E-2</v>
      </c>
      <c r="K19" s="295">
        <f t="shared" si="5"/>
        <v>1.9092271573060864E-2</v>
      </c>
      <c r="L19" s="374">
        <f t="shared" si="6"/>
        <v>0.16950519350397533</v>
      </c>
      <c r="N19" s="48">
        <f t="shared" si="1"/>
        <v>4.6072430798864215</v>
      </c>
      <c r="O19" s="191">
        <f t="shared" si="1"/>
        <v>5.4762171968610227</v>
      </c>
      <c r="P19" s="374">
        <f t="shared" si="7"/>
        <v>0.1886104340290253</v>
      </c>
      <c r="Q19" s="403"/>
    </row>
    <row r="20" spans="1:17" ht="20.100000000000001" customHeight="1" x14ac:dyDescent="0.25">
      <c r="A20" s="14" t="s">
        <v>178</v>
      </c>
      <c r="B20" s="25">
        <v>2507.5899999999992</v>
      </c>
      <c r="C20" s="188">
        <v>5328.329999999999</v>
      </c>
      <c r="D20" s="294">
        <f t="shared" si="2"/>
        <v>1.1036540663604356E-2</v>
      </c>
      <c r="E20" s="295">
        <f t="shared" si="3"/>
        <v>2.226596578349219E-2</v>
      </c>
      <c r="F20" s="374">
        <f t="shared" si="4"/>
        <v>1.1248808617038673</v>
      </c>
      <c r="H20" s="25">
        <v>506.78599999999994</v>
      </c>
      <c r="I20" s="188">
        <v>1203.3829999999998</v>
      </c>
      <c r="J20" s="294">
        <f t="shared" si="0"/>
        <v>7.4863211325775485E-3</v>
      </c>
      <c r="K20" s="295">
        <f t="shared" si="5"/>
        <v>1.7700919081063086E-2</v>
      </c>
      <c r="L20" s="374">
        <f t="shared" si="6"/>
        <v>1.374538759949959</v>
      </c>
      <c r="N20" s="48">
        <f t="shared" si="1"/>
        <v>2.021008219046974</v>
      </c>
      <c r="O20" s="191">
        <f t="shared" si="1"/>
        <v>2.2584618445178881</v>
      </c>
      <c r="P20" s="374">
        <f t="shared" si="7"/>
        <v>0.11749265699814306</v>
      </c>
      <c r="Q20" s="403"/>
    </row>
    <row r="21" spans="1:17" ht="20.100000000000001" customHeight="1" x14ac:dyDescent="0.25">
      <c r="A21" s="14" t="s">
        <v>176</v>
      </c>
      <c r="B21" s="25">
        <v>3026.8200000000006</v>
      </c>
      <c r="C21" s="188">
        <v>2517.0199999999991</v>
      </c>
      <c r="D21" s="294">
        <f t="shared" si="2"/>
        <v>1.332180380820268E-2</v>
      </c>
      <c r="E21" s="295">
        <f t="shared" si="3"/>
        <v>1.0518095012201852E-2</v>
      </c>
      <c r="F21" s="374">
        <f t="shared" si="4"/>
        <v>-0.1684275906727197</v>
      </c>
      <c r="H21" s="25">
        <v>1358.1580000000001</v>
      </c>
      <c r="I21" s="188">
        <v>1077.2060000000006</v>
      </c>
      <c r="J21" s="294">
        <f t="shared" si="0"/>
        <v>2.0062919924345307E-2</v>
      </c>
      <c r="K21" s="295">
        <f t="shared" si="5"/>
        <v>1.5844943995083575E-2</v>
      </c>
      <c r="L21" s="374">
        <f t="shared" si="6"/>
        <v>-0.20686252998546525</v>
      </c>
      <c r="N21" s="48">
        <f t="shared" si="1"/>
        <v>4.487078848428383</v>
      </c>
      <c r="O21" s="191">
        <f t="shared" si="1"/>
        <v>4.2796878848797428</v>
      </c>
      <c r="P21" s="374">
        <f t="shared" si="7"/>
        <v>-4.6219594206881313E-2</v>
      </c>
      <c r="Q21" s="403"/>
    </row>
    <row r="22" spans="1:17" ht="20.100000000000001" customHeight="1" x14ac:dyDescent="0.25">
      <c r="A22" s="14" t="s">
        <v>171</v>
      </c>
      <c r="B22" s="25">
        <v>8237.68</v>
      </c>
      <c r="C22" s="188">
        <v>4274.4299999999994</v>
      </c>
      <c r="D22" s="294">
        <f t="shared" si="2"/>
        <v>3.6256122529504574E-2</v>
      </c>
      <c r="E22" s="295">
        <f t="shared" si="3"/>
        <v>1.786194025593995E-2</v>
      </c>
      <c r="F22" s="374">
        <f t="shared" si="4"/>
        <v>-0.48111240057880383</v>
      </c>
      <c r="H22" s="25">
        <v>1878.3009999999999</v>
      </c>
      <c r="I22" s="188">
        <v>1017.9180000000001</v>
      </c>
      <c r="J22" s="294">
        <f t="shared" si="0"/>
        <v>2.7746552725690023E-2</v>
      </c>
      <c r="K22" s="295">
        <f t="shared" si="5"/>
        <v>1.4972859138908877E-2</v>
      </c>
      <c r="L22" s="374">
        <f t="shared" si="6"/>
        <v>-0.45806449552015349</v>
      </c>
      <c r="N22" s="48">
        <f t="shared" si="1"/>
        <v>2.2801334841848675</v>
      </c>
      <c r="O22" s="191">
        <f t="shared" si="1"/>
        <v>2.3814122584765696</v>
      </c>
      <c r="P22" s="374">
        <f t="shared" si="7"/>
        <v>4.4417914562536479E-2</v>
      </c>
      <c r="Q22" s="403"/>
    </row>
    <row r="23" spans="1:17" ht="20.100000000000001" customHeight="1" x14ac:dyDescent="0.25">
      <c r="A23" s="14" t="s">
        <v>177</v>
      </c>
      <c r="B23" s="25">
        <v>3607.7899999999995</v>
      </c>
      <c r="C23" s="188">
        <v>4306.7700000000023</v>
      </c>
      <c r="D23" s="294">
        <f t="shared" si="2"/>
        <v>1.5878800378349399E-2</v>
      </c>
      <c r="E23" s="295">
        <f t="shared" si="3"/>
        <v>1.7997082286076636E-2</v>
      </c>
      <c r="F23" s="374">
        <f t="shared" si="4"/>
        <v>0.19374187522001082</v>
      </c>
      <c r="H23" s="25">
        <v>781.02499999999975</v>
      </c>
      <c r="I23" s="188">
        <v>955.74200000000008</v>
      </c>
      <c r="J23" s="294">
        <f t="shared" si="0"/>
        <v>1.1537422033306719E-2</v>
      </c>
      <c r="K23" s="295">
        <f t="shared" si="5"/>
        <v>1.4058293830287947E-2</v>
      </c>
      <c r="L23" s="374">
        <f t="shared" si="6"/>
        <v>0.22370218622963461</v>
      </c>
      <c r="N23" s="48">
        <f t="shared" si="1"/>
        <v>2.1648294385205342</v>
      </c>
      <c r="O23" s="191">
        <f t="shared" si="1"/>
        <v>2.219161924133398</v>
      </c>
      <c r="P23" s="374">
        <f t="shared" si="7"/>
        <v>2.5097813548763961E-2</v>
      </c>
      <c r="Q23" s="403"/>
    </row>
    <row r="24" spans="1:17" ht="20.100000000000001" customHeight="1" x14ac:dyDescent="0.25">
      <c r="A24" s="14" t="s">
        <v>175</v>
      </c>
      <c r="B24" s="25">
        <v>2855.87</v>
      </c>
      <c r="C24" s="188">
        <v>3042.0199999999995</v>
      </c>
      <c r="D24" s="294">
        <f t="shared" si="2"/>
        <v>1.2569409426966842E-2</v>
      </c>
      <c r="E24" s="295">
        <f t="shared" si="3"/>
        <v>1.2711959137797192E-2</v>
      </c>
      <c r="F24" s="374">
        <f t="shared" si="4"/>
        <v>6.5181538375346099E-2</v>
      </c>
      <c r="H24" s="25">
        <v>921.13</v>
      </c>
      <c r="I24" s="188">
        <v>863.37100000000009</v>
      </c>
      <c r="J24" s="294">
        <f t="shared" si="0"/>
        <v>1.3607074751179312E-2</v>
      </c>
      <c r="K24" s="295">
        <f t="shared" si="5"/>
        <v>1.2699581270415589E-2</v>
      </c>
      <c r="L24" s="374">
        <f t="shared" si="6"/>
        <v>-6.2704504250214302E-2</v>
      </c>
      <c r="N24" s="48">
        <f t="shared" si="1"/>
        <v>3.2253919120968395</v>
      </c>
      <c r="O24" s="191">
        <f t="shared" si="1"/>
        <v>2.8381503080190145</v>
      </c>
      <c r="P24" s="374">
        <f t="shared" si="7"/>
        <v>-0.1200603258864371</v>
      </c>
      <c r="Q24" s="403"/>
    </row>
    <row r="25" spans="1:17" ht="20.100000000000001" customHeight="1" x14ac:dyDescent="0.25">
      <c r="A25" s="14" t="s">
        <v>179</v>
      </c>
      <c r="B25" s="25">
        <v>3004.02</v>
      </c>
      <c r="C25" s="188">
        <v>3767.11</v>
      </c>
      <c r="D25" s="294">
        <f t="shared" si="2"/>
        <v>1.3221455215677512E-2</v>
      </c>
      <c r="E25" s="295">
        <f t="shared" si="3"/>
        <v>1.5741957116517047E-2</v>
      </c>
      <c r="F25" s="374">
        <f t="shared" si="4"/>
        <v>0.25402294259026242</v>
      </c>
      <c r="H25" s="25">
        <v>722.48799999999994</v>
      </c>
      <c r="I25" s="188">
        <v>852.23799999999983</v>
      </c>
      <c r="J25" s="294">
        <f t="shared" si="0"/>
        <v>1.0672704420472721E-2</v>
      </c>
      <c r="K25" s="295">
        <f t="shared" si="5"/>
        <v>1.2535822656466846E-2</v>
      </c>
      <c r="L25" s="374">
        <f t="shared" si="6"/>
        <v>0.17958775785895392</v>
      </c>
      <c r="N25" s="48">
        <f t="shared" si="1"/>
        <v>2.405070538811326</v>
      </c>
      <c r="O25" s="191">
        <f t="shared" si="1"/>
        <v>2.2623124888840511</v>
      </c>
      <c r="P25" s="374">
        <f t="shared" si="7"/>
        <v>-5.935711557043611E-2</v>
      </c>
      <c r="Q25" s="403"/>
    </row>
    <row r="26" spans="1:17" ht="20.100000000000001" customHeight="1" x14ac:dyDescent="0.25">
      <c r="A26" s="14" t="s">
        <v>196</v>
      </c>
      <c r="B26" s="25">
        <v>61.59</v>
      </c>
      <c r="C26" s="188">
        <v>349.60999999999996</v>
      </c>
      <c r="D26" s="294">
        <f t="shared" si="2"/>
        <v>2.7107323743969013E-4</v>
      </c>
      <c r="E26" s="295">
        <f t="shared" si="3"/>
        <v>1.4609463560940679E-3</v>
      </c>
      <c r="F26" s="374">
        <f t="shared" si="4"/>
        <v>4.6764085078746547</v>
      </c>
      <c r="H26" s="25">
        <v>136.994</v>
      </c>
      <c r="I26" s="188">
        <v>810.75400000000013</v>
      </c>
      <c r="J26" s="294">
        <f t="shared" si="0"/>
        <v>2.023696544964401E-3</v>
      </c>
      <c r="K26" s="295">
        <f t="shared" si="5"/>
        <v>1.1925622140788284E-2</v>
      </c>
      <c r="L26" s="374">
        <f t="shared" si="6"/>
        <v>4.9181715987561505</v>
      </c>
      <c r="N26" s="48">
        <f t="shared" si="1"/>
        <v>22.242896574119175</v>
      </c>
      <c r="O26" s="191">
        <f t="shared" si="1"/>
        <v>23.19024055375991</v>
      </c>
      <c r="P26" s="374">
        <f t="shared" si="7"/>
        <v>4.2590854859390084E-2</v>
      </c>
      <c r="Q26" s="403"/>
    </row>
    <row r="27" spans="1:17" ht="20.100000000000001" customHeight="1" x14ac:dyDescent="0.25">
      <c r="A27" s="14" t="s">
        <v>182</v>
      </c>
      <c r="B27" s="25">
        <v>5767.3399999999992</v>
      </c>
      <c r="C27" s="188">
        <v>11243.35</v>
      </c>
      <c r="D27" s="294">
        <f t="shared" si="2"/>
        <v>2.5383528579565225E-2</v>
      </c>
      <c r="E27" s="295">
        <f t="shared" si="3"/>
        <v>4.69835851743092E-2</v>
      </c>
      <c r="F27" s="374">
        <f t="shared" si="4"/>
        <v>0.94948624495868139</v>
      </c>
      <c r="H27" s="25">
        <v>360.35199999999998</v>
      </c>
      <c r="I27" s="188">
        <v>711.59800000000007</v>
      </c>
      <c r="J27" s="294">
        <f t="shared" si="0"/>
        <v>5.3231754483481887E-3</v>
      </c>
      <c r="K27" s="295">
        <f t="shared" si="5"/>
        <v>1.0467106994403556E-2</v>
      </c>
      <c r="L27" s="374">
        <f t="shared" si="6"/>
        <v>0.97473026374211913</v>
      </c>
      <c r="N27" s="48">
        <f t="shared" si="1"/>
        <v>0.62481490600519485</v>
      </c>
      <c r="O27" s="191">
        <f t="shared" si="1"/>
        <v>0.6329056731312287</v>
      </c>
      <c r="P27" s="374">
        <f t="shared" si="7"/>
        <v>1.2949062271517863E-2</v>
      </c>
      <c r="Q27" s="403"/>
    </row>
    <row r="28" spans="1:17" ht="20.100000000000001" customHeight="1" x14ac:dyDescent="0.25">
      <c r="A28" s="14" t="s">
        <v>181</v>
      </c>
      <c r="B28" s="25">
        <v>749.35</v>
      </c>
      <c r="C28" s="188">
        <v>1621.2</v>
      </c>
      <c r="D28" s="294">
        <f t="shared" si="2"/>
        <v>3.2980797284531873E-3</v>
      </c>
      <c r="E28" s="295">
        <f t="shared" si="3"/>
        <v>6.7746524198384001E-3</v>
      </c>
      <c r="F28" s="374">
        <f t="shared" si="4"/>
        <v>1.1634750116767865</v>
      </c>
      <c r="H28" s="25">
        <v>265.87200000000001</v>
      </c>
      <c r="I28" s="188">
        <v>690.74699999999996</v>
      </c>
      <c r="J28" s="294">
        <f t="shared" si="0"/>
        <v>3.9275022833319354E-3</v>
      </c>
      <c r="K28" s="295">
        <f t="shared" si="5"/>
        <v>1.0160403423088979E-2</v>
      </c>
      <c r="L28" s="374">
        <f t="shared" si="6"/>
        <v>1.5980434193897812</v>
      </c>
      <c r="N28" s="48">
        <f t="shared" si="1"/>
        <v>3.5480349636351507</v>
      </c>
      <c r="O28" s="191">
        <f t="shared" si="1"/>
        <v>4.2607142857142852</v>
      </c>
      <c r="P28" s="374">
        <f t="shared" si="7"/>
        <v>0.20086592420412808</v>
      </c>
      <c r="Q28" s="403"/>
    </row>
    <row r="29" spans="1:17" ht="20.100000000000001" customHeight="1" x14ac:dyDescent="0.25">
      <c r="A29" s="14" t="s">
        <v>184</v>
      </c>
      <c r="B29" s="25">
        <v>710.07999999999993</v>
      </c>
      <c r="C29" s="188">
        <v>563.34</v>
      </c>
      <c r="D29" s="294">
        <f t="shared" si="2"/>
        <v>3.1252424815907641E-3</v>
      </c>
      <c r="E29" s="295">
        <f t="shared" si="3"/>
        <v>2.3540788885959563E-3</v>
      </c>
      <c r="F29" s="374">
        <f t="shared" si="4"/>
        <v>-0.20665277151870198</v>
      </c>
      <c r="H29" s="25">
        <v>416.74</v>
      </c>
      <c r="I29" s="188">
        <v>476.43599999999998</v>
      </c>
      <c r="J29" s="294">
        <f t="shared" si="0"/>
        <v>6.1561477009829954E-3</v>
      </c>
      <c r="K29" s="295">
        <f t="shared" si="5"/>
        <v>7.0080390726023007E-3</v>
      </c>
      <c r="L29" s="374">
        <f t="shared" si="6"/>
        <v>0.14324518884676291</v>
      </c>
      <c r="N29" s="48">
        <f t="shared" si="1"/>
        <v>5.8689161784587665</v>
      </c>
      <c r="O29" s="191">
        <f t="shared" si="1"/>
        <v>8.4573437000745546</v>
      </c>
      <c r="P29" s="374">
        <f t="shared" si="7"/>
        <v>0.44104012442984558</v>
      </c>
      <c r="Q29" s="403"/>
    </row>
    <row r="30" spans="1:17" ht="20.100000000000001" customHeight="1" x14ac:dyDescent="0.25">
      <c r="A30" s="14" t="s">
        <v>180</v>
      </c>
      <c r="B30" s="25">
        <v>1646.8100000000004</v>
      </c>
      <c r="C30" s="188">
        <v>1392.87</v>
      </c>
      <c r="D30" s="294">
        <f t="shared" si="2"/>
        <v>7.2480291954547197E-3</v>
      </c>
      <c r="E30" s="295">
        <f t="shared" si="3"/>
        <v>5.8205095707009082E-3</v>
      </c>
      <c r="F30" s="374">
        <f t="shared" si="4"/>
        <v>-0.15420115253125768</v>
      </c>
      <c r="H30" s="25">
        <v>572.91000000000008</v>
      </c>
      <c r="I30" s="188">
        <v>444.57099999999997</v>
      </c>
      <c r="J30" s="294">
        <f t="shared" si="0"/>
        <v>8.46311508223393E-3</v>
      </c>
      <c r="K30" s="295">
        <f t="shared" si="5"/>
        <v>6.5393272937936623E-3</v>
      </c>
      <c r="L30" s="374">
        <f t="shared" si="6"/>
        <v>-0.22401249759997224</v>
      </c>
      <c r="N30" s="48">
        <f t="shared" si="1"/>
        <v>3.4789077064142186</v>
      </c>
      <c r="O30" s="191">
        <f t="shared" si="1"/>
        <v>3.1917623324502649</v>
      </c>
      <c r="P30" s="374">
        <f t="shared" si="7"/>
        <v>-8.2538945610580852E-2</v>
      </c>
      <c r="Q30" s="403"/>
    </row>
    <row r="31" spans="1:17" ht="20.100000000000001" customHeight="1" x14ac:dyDescent="0.25">
      <c r="A31" s="14" t="s">
        <v>185</v>
      </c>
      <c r="B31" s="25">
        <v>1354.2800000000002</v>
      </c>
      <c r="C31" s="188">
        <v>1135.93</v>
      </c>
      <c r="D31" s="294">
        <f t="shared" si="2"/>
        <v>5.9605303458324993E-3</v>
      </c>
      <c r="E31" s="295">
        <f t="shared" si="3"/>
        <v>4.7468115736904971E-3</v>
      </c>
      <c r="F31" s="374">
        <f t="shared" si="4"/>
        <v>-0.16122958324718678</v>
      </c>
      <c r="H31" s="25">
        <v>531.0920000000001</v>
      </c>
      <c r="I31" s="188">
        <v>443.97200000000004</v>
      </c>
      <c r="J31" s="294">
        <f t="shared" si="0"/>
        <v>7.8453731218756564E-3</v>
      </c>
      <c r="K31" s="295">
        <f t="shared" si="5"/>
        <v>6.5305164243285325E-3</v>
      </c>
      <c r="L31" s="374">
        <f t="shared" si="6"/>
        <v>-0.16403937547543559</v>
      </c>
      <c r="N31" s="48">
        <f t="shared" si="1"/>
        <v>3.9215819476031544</v>
      </c>
      <c r="O31" s="191">
        <f t="shared" si="1"/>
        <v>3.9084450626359017</v>
      </c>
      <c r="P31" s="374">
        <f t="shared" si="7"/>
        <v>-3.3498942882684898E-3</v>
      </c>
      <c r="Q31" s="403"/>
    </row>
    <row r="32" spans="1:17" ht="20.100000000000001" customHeight="1" thickBot="1" x14ac:dyDescent="0.3">
      <c r="A32" s="14" t="s">
        <v>17</v>
      </c>
      <c r="B32" s="25">
        <f>B33-SUM(B7:B31)</f>
        <v>20625.700000000041</v>
      </c>
      <c r="C32" s="188">
        <f>C33-SUM(C7:C31)</f>
        <v>23559.260000000009</v>
      </c>
      <c r="D32" s="294">
        <f t="shared" si="2"/>
        <v>9.0778945826592433E-2</v>
      </c>
      <c r="E32" s="295">
        <f t="shared" si="3"/>
        <v>9.8449172075377553E-2</v>
      </c>
      <c r="F32" s="374">
        <f t="shared" si="4"/>
        <v>0.14222838497602325</v>
      </c>
      <c r="H32" s="25">
        <f>H33-SUM(H7:H31)</f>
        <v>4338.0679999999775</v>
      </c>
      <c r="I32" s="188">
        <f>I33-SUM(I7:I31)</f>
        <v>4770.9469999999856</v>
      </c>
      <c r="J32" s="294">
        <f t="shared" si="0"/>
        <v>6.408261108822709E-2</v>
      </c>
      <c r="K32" s="295">
        <f t="shared" si="5"/>
        <v>7.0177280871543346E-2</v>
      </c>
      <c r="L32" s="374">
        <f t="shared" si="6"/>
        <v>9.9786125989728691E-2</v>
      </c>
      <c r="N32" s="48">
        <f t="shared" si="1"/>
        <v>2.1032343144717363</v>
      </c>
      <c r="O32" s="191">
        <f t="shared" si="1"/>
        <v>2.0250835552559732</v>
      </c>
      <c r="P32" s="374">
        <f t="shared" si="7"/>
        <v>-3.7157419255681938E-2</v>
      </c>
      <c r="Q32" s="403"/>
    </row>
    <row r="33" spans="1:17" ht="26.25" customHeight="1" thickBot="1" x14ac:dyDescent="0.3">
      <c r="A33" s="42" t="s">
        <v>18</v>
      </c>
      <c r="B33" s="43">
        <v>227207.97000000003</v>
      </c>
      <c r="C33" s="196">
        <v>239303.78999999995</v>
      </c>
      <c r="D33" s="349">
        <f>SUM(D7:D32)</f>
        <v>1.0000000000000002</v>
      </c>
      <c r="E33" s="350">
        <f>SUM(E7:E32)</f>
        <v>1.0000000000000002</v>
      </c>
      <c r="F33" s="399">
        <f t="shared" si="4"/>
        <v>5.3236776861304284E-2</v>
      </c>
      <c r="G33" s="71"/>
      <c r="H33" s="43">
        <v>67694.931999999972</v>
      </c>
      <c r="I33" s="196">
        <v>67984.209999999992</v>
      </c>
      <c r="J33" s="349">
        <f>SUM(J7:J32)</f>
        <v>1.0000000000000002</v>
      </c>
      <c r="K33" s="350">
        <f>SUM(K7:K32)</f>
        <v>1</v>
      </c>
      <c r="L33" s="399">
        <f t="shared" si="6"/>
        <v>4.2732593335055033E-3</v>
      </c>
      <c r="M33" s="71"/>
      <c r="N33" s="44">
        <f t="shared" si="1"/>
        <v>2.9794259417924449</v>
      </c>
      <c r="O33" s="198">
        <f t="shared" si="1"/>
        <v>2.8409165604940902</v>
      </c>
      <c r="P33" s="399">
        <f t="shared" si="7"/>
        <v>-4.6488613580046356E-2</v>
      </c>
      <c r="Q33" s="403"/>
    </row>
    <row r="35" spans="1:17" ht="15.75" thickBot="1" x14ac:dyDescent="0.3"/>
    <row r="36" spans="1:17" x14ac:dyDescent="0.25">
      <c r="A36" s="468" t="s">
        <v>2</v>
      </c>
      <c r="B36" s="461" t="s">
        <v>1</v>
      </c>
      <c r="C36" s="452"/>
      <c r="D36" s="461" t="s">
        <v>116</v>
      </c>
      <c r="E36" s="452"/>
      <c r="F36" s="176" t="s">
        <v>0</v>
      </c>
      <c r="H36" s="471" t="s">
        <v>19</v>
      </c>
      <c r="I36" s="472"/>
      <c r="J36" s="461" t="s">
        <v>116</v>
      </c>
      <c r="K36" s="457"/>
      <c r="L36" s="176" t="s">
        <v>0</v>
      </c>
      <c r="N36" s="451" t="s">
        <v>22</v>
      </c>
      <c r="O36" s="452"/>
      <c r="P36" s="176" t="s">
        <v>0</v>
      </c>
    </row>
    <row r="37" spans="1:17" x14ac:dyDescent="0.25">
      <c r="A37" s="469"/>
      <c r="B37" s="462" t="str">
        <f>B5</f>
        <v>dez</v>
      </c>
      <c r="C37" s="454"/>
      <c r="D37" s="462" t="str">
        <f>B37</f>
        <v>dez</v>
      </c>
      <c r="E37" s="454"/>
      <c r="F37" s="177" t="str">
        <f>F5</f>
        <v>2021 /2020</v>
      </c>
      <c r="H37" s="449" t="str">
        <f>B37</f>
        <v>dez</v>
      </c>
      <c r="I37" s="454"/>
      <c r="J37" s="462" t="str">
        <f>B37</f>
        <v>dez</v>
      </c>
      <c r="K37" s="450"/>
      <c r="L37" s="177" t="str">
        <f>F37</f>
        <v>2021 /2020</v>
      </c>
      <c r="N37" s="449" t="str">
        <f>B37</f>
        <v>dez</v>
      </c>
      <c r="O37" s="450"/>
      <c r="P37" s="177" t="str">
        <f>F37</f>
        <v>2021 /2020</v>
      </c>
    </row>
    <row r="38" spans="1:17" ht="19.5" customHeight="1" thickBot="1" x14ac:dyDescent="0.3">
      <c r="A38" s="470"/>
      <c r="B38" s="120">
        <f>B6</f>
        <v>2020</v>
      </c>
      <c r="C38" s="180">
        <f>C6</f>
        <v>2021</v>
      </c>
      <c r="D38" s="120">
        <f>B38</f>
        <v>2020</v>
      </c>
      <c r="E38" s="180">
        <f>C38</f>
        <v>2021</v>
      </c>
      <c r="F38" s="178" t="str">
        <f>F6</f>
        <v>HL</v>
      </c>
      <c r="H38" s="31">
        <f>B38</f>
        <v>2020</v>
      </c>
      <c r="I38" s="180">
        <f>C38</f>
        <v>2021</v>
      </c>
      <c r="J38" s="120">
        <f>B38</f>
        <v>2020</v>
      </c>
      <c r="K38" s="180">
        <f>C38</f>
        <v>2021</v>
      </c>
      <c r="L38" s="402">
        <f>L6</f>
        <v>1000</v>
      </c>
      <c r="N38" s="31">
        <f>B38</f>
        <v>2020</v>
      </c>
      <c r="O38" s="180">
        <f>C38</f>
        <v>2021</v>
      </c>
      <c r="P38" s="178"/>
    </row>
    <row r="39" spans="1:17" ht="20.100000000000001" customHeight="1" x14ac:dyDescent="0.25">
      <c r="A39" s="45" t="s">
        <v>161</v>
      </c>
      <c r="B39" s="25">
        <v>32811.9</v>
      </c>
      <c r="C39" s="195">
        <v>35397.380000000005</v>
      </c>
      <c r="D39" s="396">
        <f>B39/$B$62</f>
        <v>0.3036184485690322</v>
      </c>
      <c r="E39" s="344">
        <f>C39/$C$62</f>
        <v>0.30645251495798098</v>
      </c>
      <c r="F39" s="374">
        <f>(C39-B39)/B39</f>
        <v>7.8797021812208476E-2</v>
      </c>
      <c r="H39" s="46">
        <v>10336.236999999994</v>
      </c>
      <c r="I39" s="195">
        <v>10031.495000000001</v>
      </c>
      <c r="J39" s="348">
        <f>H39/$H$62</f>
        <v>0.31419672142509247</v>
      </c>
      <c r="K39" s="344">
        <f>I39/$I$62</f>
        <v>0.30087413254388701</v>
      </c>
      <c r="L39" s="374">
        <f>(I39-H39)/H39</f>
        <v>-2.9482876601996753E-2</v>
      </c>
      <c r="N39" s="48">
        <f t="shared" ref="N39:O62" si="8">(H39/B39)*10</f>
        <v>3.1501488789128311</v>
      </c>
      <c r="O39" s="197">
        <f t="shared" si="8"/>
        <v>2.8339653951789652</v>
      </c>
      <c r="P39" s="374">
        <f>(O39-N39)/N39</f>
        <v>-0.10037096527418289</v>
      </c>
    </row>
    <row r="40" spans="1:17" ht="20.100000000000001" customHeight="1" x14ac:dyDescent="0.25">
      <c r="A40" s="45" t="s">
        <v>166</v>
      </c>
      <c r="B40" s="25">
        <v>11936.48</v>
      </c>
      <c r="C40" s="188">
        <v>13258.340000000002</v>
      </c>
      <c r="D40" s="396">
        <f t="shared" ref="D40:D61" si="9">B40/$B$62</f>
        <v>0.11045186468858192</v>
      </c>
      <c r="E40" s="295">
        <f t="shared" ref="E40:E61" si="10">C40/$C$62</f>
        <v>0.11478396528692229</v>
      </c>
      <c r="F40" s="374">
        <f t="shared" ref="F40:F62" si="11">(C40-B40)/B40</f>
        <v>0.11074119003257263</v>
      </c>
      <c r="H40" s="25">
        <v>4831.0070000000005</v>
      </c>
      <c r="I40" s="188">
        <v>5321.7009999999991</v>
      </c>
      <c r="J40" s="396">
        <f t="shared" ref="J40:J62" si="12">H40/$H$62</f>
        <v>0.14685098267209554</v>
      </c>
      <c r="K40" s="295">
        <f t="shared" ref="K40:K62" si="13">I40/$I$62</f>
        <v>0.15961351443956615</v>
      </c>
      <c r="L40" s="374">
        <f t="shared" ref="L40:L62" si="14">(I40-H40)/H40</f>
        <v>0.1015717841021548</v>
      </c>
      <c r="N40" s="48">
        <f t="shared" si="8"/>
        <v>4.0472626771041389</v>
      </c>
      <c r="O40" s="191">
        <f t="shared" si="8"/>
        <v>4.0138516586540991</v>
      </c>
      <c r="P40" s="374">
        <f t="shared" ref="P40:P62" si="15">(O40-N40)/N40</f>
        <v>-8.2552137371883529E-3</v>
      </c>
    </row>
    <row r="41" spans="1:17" ht="20.100000000000001" customHeight="1" x14ac:dyDescent="0.25">
      <c r="A41" s="45" t="s">
        <v>165</v>
      </c>
      <c r="B41" s="25">
        <v>12441.919999999998</v>
      </c>
      <c r="C41" s="188">
        <v>14747.05</v>
      </c>
      <c r="D41" s="396">
        <f t="shared" si="9"/>
        <v>0.11512885409317998</v>
      </c>
      <c r="E41" s="295">
        <f t="shared" si="10"/>
        <v>0.12767245939420072</v>
      </c>
      <c r="F41" s="374">
        <f t="shared" si="11"/>
        <v>0.18527124430956005</v>
      </c>
      <c r="H41" s="25">
        <v>3832.9580000000005</v>
      </c>
      <c r="I41" s="188">
        <v>3618.2410000000004</v>
      </c>
      <c r="J41" s="396">
        <f t="shared" si="12"/>
        <v>0.11651269576733587</v>
      </c>
      <c r="K41" s="295">
        <f t="shared" si="13"/>
        <v>0.10852172305421338</v>
      </c>
      <c r="L41" s="374">
        <f t="shared" si="14"/>
        <v>-5.6018615387906694E-2</v>
      </c>
      <c r="N41" s="48">
        <f t="shared" si="8"/>
        <v>3.0806804737532478</v>
      </c>
      <c r="O41" s="191">
        <f t="shared" si="8"/>
        <v>2.4535354528532829</v>
      </c>
      <c r="P41" s="374">
        <f t="shared" si="15"/>
        <v>-0.20357353715943899</v>
      </c>
    </row>
    <row r="42" spans="1:17" ht="20.100000000000001" customHeight="1" x14ac:dyDescent="0.25">
      <c r="A42" s="45" t="s">
        <v>170</v>
      </c>
      <c r="B42" s="25">
        <v>11054.279999999997</v>
      </c>
      <c r="C42" s="188">
        <v>14477.140000000001</v>
      </c>
      <c r="D42" s="396">
        <f t="shared" si="9"/>
        <v>0.10228860089320277</v>
      </c>
      <c r="E42" s="295">
        <f t="shared" si="10"/>
        <v>0.12533571587498241</v>
      </c>
      <c r="F42" s="374">
        <f t="shared" si="11"/>
        <v>0.30964115256715091</v>
      </c>
      <c r="H42" s="25">
        <v>2517.4409999999998</v>
      </c>
      <c r="I42" s="188">
        <v>3097.7449999999999</v>
      </c>
      <c r="J42" s="396">
        <f t="shared" si="12"/>
        <v>7.6524145932519411E-2</v>
      </c>
      <c r="K42" s="295">
        <f t="shared" si="13"/>
        <v>9.2910512313185936E-2</v>
      </c>
      <c r="L42" s="374">
        <f t="shared" si="14"/>
        <v>0.23051344599535803</v>
      </c>
      <c r="N42" s="48">
        <f t="shared" si="8"/>
        <v>2.2773450645360898</v>
      </c>
      <c r="O42" s="191">
        <f t="shared" si="8"/>
        <v>2.1397492874973922</v>
      </c>
      <c r="P42" s="374">
        <f t="shared" si="15"/>
        <v>-6.0419380084908957E-2</v>
      </c>
    </row>
    <row r="43" spans="1:17" ht="20.100000000000001" customHeight="1" x14ac:dyDescent="0.25">
      <c r="A43" s="45" t="s">
        <v>168</v>
      </c>
      <c r="B43" s="25">
        <v>10182.989999999998</v>
      </c>
      <c r="C43" s="188">
        <v>7964.93</v>
      </c>
      <c r="D43" s="396">
        <f t="shared" si="9"/>
        <v>9.4226290632178217E-2</v>
      </c>
      <c r="E43" s="295">
        <f t="shared" si="10"/>
        <v>6.8956313432357738E-2</v>
      </c>
      <c r="F43" s="374">
        <f t="shared" si="11"/>
        <v>-0.21782010981057609</v>
      </c>
      <c r="H43" s="25">
        <v>3427.5140000000001</v>
      </c>
      <c r="I43" s="188">
        <v>2927.1849999999999</v>
      </c>
      <c r="J43" s="396">
        <f t="shared" si="12"/>
        <v>0.10418817423000315</v>
      </c>
      <c r="K43" s="295">
        <f t="shared" si="13"/>
        <v>8.7794914683252873E-2</v>
      </c>
      <c r="L43" s="374">
        <f t="shared" si="14"/>
        <v>-0.14597431257757085</v>
      </c>
      <c r="N43" s="48">
        <f t="shared" si="8"/>
        <v>3.3659210114121696</v>
      </c>
      <c r="O43" s="191">
        <f t="shared" si="8"/>
        <v>3.6750919342668418</v>
      </c>
      <c r="P43" s="374">
        <f t="shared" si="15"/>
        <v>9.1853291211061353E-2</v>
      </c>
    </row>
    <row r="44" spans="1:17" ht="20.100000000000001" customHeight="1" x14ac:dyDescent="0.25">
      <c r="A44" s="45" t="s">
        <v>174</v>
      </c>
      <c r="B44" s="25">
        <v>7430.5899999999983</v>
      </c>
      <c r="C44" s="188">
        <v>7576.3700000000008</v>
      </c>
      <c r="D44" s="396">
        <f t="shared" si="9"/>
        <v>6.8757499801979288E-2</v>
      </c>
      <c r="E44" s="295">
        <f t="shared" si="10"/>
        <v>6.5592358551740212E-2</v>
      </c>
      <c r="F44" s="374">
        <f t="shared" si="11"/>
        <v>1.9618899710521307E-2</v>
      </c>
      <c r="H44" s="25">
        <v>1728.4640000000006</v>
      </c>
      <c r="I44" s="188">
        <v>2043.0140000000001</v>
      </c>
      <c r="J44" s="396">
        <f t="shared" si="12"/>
        <v>5.2541144509486534E-2</v>
      </c>
      <c r="K44" s="295">
        <f t="shared" si="13"/>
        <v>6.1276017684803383E-2</v>
      </c>
      <c r="L44" s="374">
        <f t="shared" si="14"/>
        <v>0.18198238435975489</v>
      </c>
      <c r="N44" s="48">
        <f t="shared" si="8"/>
        <v>2.3261463759943708</v>
      </c>
      <c r="O44" s="191">
        <f t="shared" si="8"/>
        <v>2.696560490049984</v>
      </c>
      <c r="P44" s="374">
        <f t="shared" si="15"/>
        <v>0.15923938316103181</v>
      </c>
    </row>
    <row r="45" spans="1:17" ht="20.100000000000001" customHeight="1" x14ac:dyDescent="0.25">
      <c r="A45" s="45" t="s">
        <v>173</v>
      </c>
      <c r="B45" s="25">
        <v>2408.92</v>
      </c>
      <c r="C45" s="188">
        <v>2370.2000000000007</v>
      </c>
      <c r="D45" s="396">
        <f t="shared" si="9"/>
        <v>2.2290466359062202E-2</v>
      </c>
      <c r="E45" s="295">
        <f t="shared" si="10"/>
        <v>2.0519986251903575E-2</v>
      </c>
      <c r="F45" s="374">
        <f t="shared" si="11"/>
        <v>-1.6073593145475708E-2</v>
      </c>
      <c r="H45" s="25">
        <v>1109.848</v>
      </c>
      <c r="I45" s="188">
        <v>1297.973</v>
      </c>
      <c r="J45" s="396">
        <f t="shared" si="12"/>
        <v>3.3736707360734496E-2</v>
      </c>
      <c r="K45" s="295">
        <f t="shared" si="13"/>
        <v>3.8930039883425811E-2</v>
      </c>
      <c r="L45" s="374">
        <f t="shared" si="14"/>
        <v>0.16950519350397533</v>
      </c>
      <c r="N45" s="48">
        <f t="shared" si="8"/>
        <v>4.6072430798864215</v>
      </c>
      <c r="O45" s="191">
        <f t="shared" si="8"/>
        <v>5.4762171968610227</v>
      </c>
      <c r="P45" s="374">
        <f t="shared" si="15"/>
        <v>0.1886104340290253</v>
      </c>
    </row>
    <row r="46" spans="1:17" ht="20.100000000000001" customHeight="1" x14ac:dyDescent="0.25">
      <c r="A46" s="45" t="s">
        <v>171</v>
      </c>
      <c r="B46" s="25">
        <v>8237.68</v>
      </c>
      <c r="C46" s="188">
        <v>4274.4299999999994</v>
      </c>
      <c r="D46" s="396">
        <f t="shared" si="9"/>
        <v>7.6225748018497713E-2</v>
      </c>
      <c r="E46" s="295">
        <f t="shared" si="10"/>
        <v>3.700584120948619E-2</v>
      </c>
      <c r="F46" s="374">
        <f t="shared" si="11"/>
        <v>-0.48111240057880383</v>
      </c>
      <c r="H46" s="25">
        <v>1878.3009999999999</v>
      </c>
      <c r="I46" s="188">
        <v>1017.9180000000001</v>
      </c>
      <c r="J46" s="396">
        <f t="shared" si="12"/>
        <v>5.7095828593082085E-2</v>
      </c>
      <c r="K46" s="295">
        <f t="shared" si="13"/>
        <v>3.053036414321179E-2</v>
      </c>
      <c r="L46" s="374">
        <f t="shared" si="14"/>
        <v>-0.45806449552015349</v>
      </c>
      <c r="N46" s="48">
        <f t="shared" si="8"/>
        <v>2.2801334841848675</v>
      </c>
      <c r="O46" s="191">
        <f t="shared" si="8"/>
        <v>2.3814122584765696</v>
      </c>
      <c r="P46" s="374">
        <f t="shared" si="15"/>
        <v>4.4417914562536479E-2</v>
      </c>
    </row>
    <row r="47" spans="1:17" ht="20.100000000000001" customHeight="1" x14ac:dyDescent="0.25">
      <c r="A47" s="45" t="s">
        <v>177</v>
      </c>
      <c r="B47" s="25">
        <v>3607.7899999999995</v>
      </c>
      <c r="C47" s="188">
        <v>4306.7700000000023</v>
      </c>
      <c r="D47" s="396">
        <f t="shared" si="9"/>
        <v>3.3383973575528039E-2</v>
      </c>
      <c r="E47" s="295">
        <f t="shared" si="10"/>
        <v>3.7285824483212715E-2</v>
      </c>
      <c r="F47" s="374">
        <f t="shared" si="11"/>
        <v>0.19374187522001082</v>
      </c>
      <c r="H47" s="25">
        <v>781.02499999999975</v>
      </c>
      <c r="I47" s="188">
        <v>955.74200000000008</v>
      </c>
      <c r="J47" s="396">
        <f t="shared" si="12"/>
        <v>2.3741279766614574E-2</v>
      </c>
      <c r="K47" s="295">
        <f t="shared" si="13"/>
        <v>2.8665522455602045E-2</v>
      </c>
      <c r="L47" s="374">
        <f t="shared" si="14"/>
        <v>0.22370218622963461</v>
      </c>
      <c r="N47" s="48">
        <f t="shared" si="8"/>
        <v>2.1648294385205342</v>
      </c>
      <c r="O47" s="191">
        <f t="shared" si="8"/>
        <v>2.219161924133398</v>
      </c>
      <c r="P47" s="374">
        <f t="shared" si="15"/>
        <v>2.5097813548763961E-2</v>
      </c>
    </row>
    <row r="48" spans="1:17" ht="20.100000000000001" customHeight="1" x14ac:dyDescent="0.25">
      <c r="A48" s="45" t="s">
        <v>179</v>
      </c>
      <c r="B48" s="25">
        <v>3004.02</v>
      </c>
      <c r="C48" s="188">
        <v>3767.11</v>
      </c>
      <c r="D48" s="396">
        <f t="shared" si="9"/>
        <v>2.7797106899336645E-2</v>
      </c>
      <c r="E48" s="295">
        <f t="shared" si="10"/>
        <v>3.2613722643409192E-2</v>
      </c>
      <c r="F48" s="374">
        <f t="shared" si="11"/>
        <v>0.25402294259026242</v>
      </c>
      <c r="H48" s="25">
        <v>722.48799999999994</v>
      </c>
      <c r="I48" s="188">
        <v>852.23799999999983</v>
      </c>
      <c r="J48" s="396">
        <f t="shared" si="12"/>
        <v>2.1961895888123729E-2</v>
      </c>
      <c r="K48" s="295">
        <f t="shared" si="13"/>
        <v>2.5561132111508515E-2</v>
      </c>
      <c r="L48" s="374">
        <f t="shared" si="14"/>
        <v>0.17958775785895392</v>
      </c>
      <c r="N48" s="48">
        <f t="shared" si="8"/>
        <v>2.405070538811326</v>
      </c>
      <c r="O48" s="191">
        <f t="shared" si="8"/>
        <v>2.2623124888840511</v>
      </c>
      <c r="P48" s="374">
        <f t="shared" si="15"/>
        <v>-5.935711557043611E-2</v>
      </c>
    </row>
    <row r="49" spans="1:16" ht="20.100000000000001" customHeight="1" x14ac:dyDescent="0.25">
      <c r="A49" s="45" t="s">
        <v>180</v>
      </c>
      <c r="B49" s="25">
        <v>1646.8100000000004</v>
      </c>
      <c r="C49" s="188">
        <v>1392.87</v>
      </c>
      <c r="D49" s="396">
        <f t="shared" si="9"/>
        <v>1.5238431705813075E-2</v>
      </c>
      <c r="E49" s="295">
        <f t="shared" si="10"/>
        <v>1.2058760126018447E-2</v>
      </c>
      <c r="F49" s="374">
        <f t="shared" si="11"/>
        <v>-0.15420115253125768</v>
      </c>
      <c r="H49" s="25">
        <v>572.91000000000008</v>
      </c>
      <c r="I49" s="188">
        <v>444.57099999999997</v>
      </c>
      <c r="J49" s="396">
        <f t="shared" si="12"/>
        <v>1.7415084781013619E-2</v>
      </c>
      <c r="K49" s="295">
        <f t="shared" si="13"/>
        <v>1.3333995977585431E-2</v>
      </c>
      <c r="L49" s="374">
        <f t="shared" si="14"/>
        <v>-0.22401249759997224</v>
      </c>
      <c r="N49" s="48">
        <f t="shared" si="8"/>
        <v>3.4789077064142186</v>
      </c>
      <c r="O49" s="191">
        <f t="shared" si="8"/>
        <v>3.1917623324502649</v>
      </c>
      <c r="P49" s="374">
        <f t="shared" si="15"/>
        <v>-8.2538945610580852E-2</v>
      </c>
    </row>
    <row r="50" spans="1:16" ht="20.100000000000001" customHeight="1" x14ac:dyDescent="0.25">
      <c r="A50" s="45" t="s">
        <v>183</v>
      </c>
      <c r="B50" s="25">
        <v>856.87999999999988</v>
      </c>
      <c r="C50" s="188">
        <v>922.18000000000006</v>
      </c>
      <c r="D50" s="396">
        <f t="shared" si="9"/>
        <v>7.9289701666112669E-3</v>
      </c>
      <c r="E50" s="295">
        <f t="shared" si="10"/>
        <v>7.9837654720194221E-3</v>
      </c>
      <c r="F50" s="374">
        <f t="shared" si="11"/>
        <v>7.6206703389039523E-2</v>
      </c>
      <c r="H50" s="25">
        <v>247.64400000000003</v>
      </c>
      <c r="I50" s="188">
        <v>330.01699999999994</v>
      </c>
      <c r="J50" s="396">
        <f t="shared" si="12"/>
        <v>7.5277814238001372E-3</v>
      </c>
      <c r="K50" s="295">
        <f t="shared" si="13"/>
        <v>9.8981835309428882E-3</v>
      </c>
      <c r="L50" s="374">
        <f t="shared" si="14"/>
        <v>0.33262667377364236</v>
      </c>
      <c r="N50" s="48">
        <f t="shared" si="8"/>
        <v>2.8900662869946792</v>
      </c>
      <c r="O50" s="191">
        <f t="shared" si="8"/>
        <v>3.5786614326920985</v>
      </c>
      <c r="P50" s="374">
        <f t="shared" si="15"/>
        <v>0.23826275154867652</v>
      </c>
    </row>
    <row r="51" spans="1:16" ht="20.100000000000001" customHeight="1" x14ac:dyDescent="0.25">
      <c r="A51" s="45" t="s">
        <v>186</v>
      </c>
      <c r="B51" s="25">
        <v>249.08999999999995</v>
      </c>
      <c r="C51" s="188">
        <v>1824.75</v>
      </c>
      <c r="D51" s="396">
        <f t="shared" si="9"/>
        <v>2.3049052128666799E-3</v>
      </c>
      <c r="E51" s="295">
        <f t="shared" si="10"/>
        <v>1.5797757536562755E-2</v>
      </c>
      <c r="F51" s="374">
        <f t="shared" si="11"/>
        <v>6.3256654221365789</v>
      </c>
      <c r="H51" s="25">
        <v>71.331000000000003</v>
      </c>
      <c r="I51" s="188">
        <v>243.47099999999998</v>
      </c>
      <c r="J51" s="396">
        <f t="shared" si="12"/>
        <v>2.1682906783168079E-3</v>
      </c>
      <c r="K51" s="295">
        <f t="shared" si="13"/>
        <v>7.3024136406978921E-3</v>
      </c>
      <c r="L51" s="374">
        <f t="shared" si="14"/>
        <v>2.4132565083904609</v>
      </c>
      <c r="N51" s="48">
        <f t="shared" si="8"/>
        <v>2.8636637359990376</v>
      </c>
      <c r="O51" s="191">
        <f t="shared" si="8"/>
        <v>1.3342704480065761</v>
      </c>
      <c r="P51" s="374">
        <f t="shared" si="15"/>
        <v>-0.5340687416495522</v>
      </c>
    </row>
    <row r="52" spans="1:16" ht="20.100000000000001" customHeight="1" x14ac:dyDescent="0.25">
      <c r="A52" s="45" t="s">
        <v>189</v>
      </c>
      <c r="B52" s="25">
        <v>320.66000000000008</v>
      </c>
      <c r="C52" s="188">
        <v>439.28</v>
      </c>
      <c r="D52" s="396">
        <f t="shared" si="9"/>
        <v>2.9671640995536951E-3</v>
      </c>
      <c r="E52" s="295">
        <f t="shared" si="10"/>
        <v>3.803062847327736E-3</v>
      </c>
      <c r="F52" s="374">
        <f t="shared" si="11"/>
        <v>0.36992453065552255</v>
      </c>
      <c r="H52" s="25">
        <v>162.43300000000002</v>
      </c>
      <c r="I52" s="188">
        <v>217.53799999999995</v>
      </c>
      <c r="J52" s="396">
        <f t="shared" si="12"/>
        <v>4.9375721600851529E-3</v>
      </c>
      <c r="K52" s="295">
        <f t="shared" si="13"/>
        <v>6.5246064564984654E-3</v>
      </c>
      <c r="L52" s="374">
        <f t="shared" si="14"/>
        <v>0.33924756668903439</v>
      </c>
      <c r="N52" s="48">
        <f t="shared" ref="N52:N53" si="16">(H52/B52)*10</f>
        <v>5.065583484064117</v>
      </c>
      <c r="O52" s="191">
        <f t="shared" ref="O52:O53" si="17">(I52/C52)*10</f>
        <v>4.9521489710435249</v>
      </c>
      <c r="P52" s="374">
        <f t="shared" ref="P52:P53" si="18">(O52-N52)/N52</f>
        <v>-2.2393178076611925E-2</v>
      </c>
    </row>
    <row r="53" spans="1:16" ht="20.100000000000001" customHeight="1" x14ac:dyDescent="0.25">
      <c r="A53" s="45" t="s">
        <v>192</v>
      </c>
      <c r="B53" s="25">
        <v>452.07</v>
      </c>
      <c r="C53" s="188">
        <v>659.80999999999983</v>
      </c>
      <c r="D53" s="396">
        <f t="shared" si="9"/>
        <v>4.1831406302165483E-3</v>
      </c>
      <c r="E53" s="295">
        <f t="shared" si="10"/>
        <v>5.7122994383885291E-3</v>
      </c>
      <c r="F53" s="374">
        <f t="shared" si="11"/>
        <v>0.45953060366757326</v>
      </c>
      <c r="H53" s="25">
        <v>144.833</v>
      </c>
      <c r="I53" s="188">
        <v>193.04</v>
      </c>
      <c r="J53" s="396">
        <f t="shared" si="12"/>
        <v>4.4025745301854479E-3</v>
      </c>
      <c r="K53" s="295">
        <f t="shared" si="13"/>
        <v>5.7898391562047269E-3</v>
      </c>
      <c r="L53" s="374">
        <f t="shared" si="14"/>
        <v>0.33284541506424636</v>
      </c>
      <c r="N53" s="48">
        <f t="shared" si="16"/>
        <v>3.2037737518525895</v>
      </c>
      <c r="O53" s="191">
        <f t="shared" si="17"/>
        <v>2.9256907291493013</v>
      </c>
      <c r="P53" s="374">
        <f t="shared" si="18"/>
        <v>-8.6798583246549821E-2</v>
      </c>
    </row>
    <row r="54" spans="1:16" ht="20.100000000000001" customHeight="1" x14ac:dyDescent="0.25">
      <c r="A54" s="45" t="s">
        <v>187</v>
      </c>
      <c r="B54" s="25">
        <v>306.05999999999995</v>
      </c>
      <c r="C54" s="188">
        <v>632.88999999999987</v>
      </c>
      <c r="D54" s="396">
        <f t="shared" si="9"/>
        <v>2.8320658775943474E-3</v>
      </c>
      <c r="E54" s="295">
        <f t="shared" si="10"/>
        <v>5.4792397683601588E-3</v>
      </c>
      <c r="F54" s="374">
        <f t="shared" si="11"/>
        <v>1.0678625106188329</v>
      </c>
      <c r="H54" s="25">
        <v>122.812</v>
      </c>
      <c r="I54" s="188">
        <v>186.40899999999999</v>
      </c>
      <c r="J54" s="396">
        <f t="shared" si="12"/>
        <v>3.7331891433660508E-3</v>
      </c>
      <c r="K54" s="295">
        <f t="shared" si="13"/>
        <v>5.5909559017248596E-3</v>
      </c>
      <c r="L54" s="374">
        <f t="shared" si="14"/>
        <v>0.51784027619450868</v>
      </c>
      <c r="N54" s="48">
        <f t="shared" ref="N54" si="19">(H54/B54)*10</f>
        <v>4.0126772528262435</v>
      </c>
      <c r="O54" s="191">
        <f t="shared" ref="O54" si="20">(I54/C54)*10</f>
        <v>2.9453617532272598</v>
      </c>
      <c r="P54" s="374">
        <f t="shared" ref="P54" si="21">(O54-N54)/N54</f>
        <v>-0.26598588233011833</v>
      </c>
    </row>
    <row r="55" spans="1:16" ht="20.100000000000001" customHeight="1" x14ac:dyDescent="0.25">
      <c r="A55" s="45" t="s">
        <v>188</v>
      </c>
      <c r="B55" s="25">
        <v>509.73000000000008</v>
      </c>
      <c r="C55" s="188">
        <v>425.26</v>
      </c>
      <c r="D55" s="396">
        <f t="shared" si="9"/>
        <v>4.7166860739272275E-3</v>
      </c>
      <c r="E55" s="295">
        <f t="shared" si="10"/>
        <v>3.6816848170975074E-3</v>
      </c>
      <c r="F55" s="374">
        <f t="shared" si="11"/>
        <v>-0.16571518254762338</v>
      </c>
      <c r="H55" s="25">
        <v>178.14899999999997</v>
      </c>
      <c r="I55" s="188">
        <v>150.886</v>
      </c>
      <c r="J55" s="396">
        <f t="shared" si="12"/>
        <v>5.4153007255115012E-3</v>
      </c>
      <c r="K55" s="295">
        <f t="shared" si="13"/>
        <v>4.5255163226435267E-3</v>
      </c>
      <c r="L55" s="374">
        <f t="shared" si="14"/>
        <v>-0.15303481916822426</v>
      </c>
      <c r="N55" s="48">
        <f t="shared" si="8"/>
        <v>3.4949679241951608</v>
      </c>
      <c r="O55" s="191">
        <f t="shared" si="8"/>
        <v>3.5480882283779334</v>
      </c>
      <c r="P55" s="374">
        <f t="shared" si="15"/>
        <v>1.5199082033064838E-2</v>
      </c>
    </row>
    <row r="56" spans="1:16" ht="20.100000000000001" customHeight="1" x14ac:dyDescent="0.25">
      <c r="A56" s="45" t="s">
        <v>190</v>
      </c>
      <c r="B56" s="25">
        <v>237.74</v>
      </c>
      <c r="C56" s="188">
        <v>371.49</v>
      </c>
      <c r="D56" s="396">
        <f t="shared" si="9"/>
        <v>2.1998802252475996E-3</v>
      </c>
      <c r="E56" s="295">
        <f t="shared" si="10"/>
        <v>3.2161715014427717E-3</v>
      </c>
      <c r="F56" s="374">
        <f t="shared" si="11"/>
        <v>0.56258938335997311</v>
      </c>
      <c r="H56" s="25">
        <v>84.125000000000014</v>
      </c>
      <c r="I56" s="188">
        <v>143.34999999999997</v>
      </c>
      <c r="J56" s="396">
        <f t="shared" si="12"/>
        <v>2.5571974781427639E-3</v>
      </c>
      <c r="K56" s="295">
        <f t="shared" si="13"/>
        <v>4.2994894480001423E-3</v>
      </c>
      <c r="L56" s="374">
        <f t="shared" si="14"/>
        <v>0.7040118870728076</v>
      </c>
      <c r="N56" s="48">
        <f t="shared" ref="N56" si="22">(H56/B56)*10</f>
        <v>3.5385294859931022</v>
      </c>
      <c r="O56" s="191">
        <f t="shared" ref="O56" si="23">(I56/C56)*10</f>
        <v>3.858784893267651</v>
      </c>
      <c r="P56" s="374">
        <f t="shared" ref="P56" si="24">(O56-N56)/N56</f>
        <v>9.0505224993106925E-2</v>
      </c>
    </row>
    <row r="57" spans="1:16" ht="20.100000000000001" customHeight="1" x14ac:dyDescent="0.25">
      <c r="A57" s="45" t="s">
        <v>193</v>
      </c>
      <c r="B57" s="25">
        <v>197.48000000000002</v>
      </c>
      <c r="C57" s="188">
        <v>319.93000000000006</v>
      </c>
      <c r="D57" s="396">
        <f t="shared" si="9"/>
        <v>1.8273422515432656E-3</v>
      </c>
      <c r="E57" s="295">
        <f t="shared" si="10"/>
        <v>2.769791241908493E-3</v>
      </c>
      <c r="F57" s="374">
        <f t="shared" si="11"/>
        <v>0.62006279116872609</v>
      </c>
      <c r="H57" s="25">
        <v>63.503000000000007</v>
      </c>
      <c r="I57" s="188">
        <v>84.201000000000022</v>
      </c>
      <c r="J57" s="396">
        <f t="shared" si="12"/>
        <v>1.9303383233818712E-3</v>
      </c>
      <c r="K57" s="295">
        <f t="shared" si="13"/>
        <v>2.5254364214235101E-3</v>
      </c>
      <c r="L57" s="374">
        <f t="shared" si="14"/>
        <v>0.32593735729020695</v>
      </c>
      <c r="N57" s="48">
        <f t="shared" ref="N57:N59" si="25">(H57/B57)*10</f>
        <v>3.2156674093579096</v>
      </c>
      <c r="O57" s="191">
        <f t="shared" ref="O57:O59" si="26">(I57/C57)*10</f>
        <v>2.6318569687119058</v>
      </c>
      <c r="P57" s="374">
        <f t="shared" ref="P57:P59" si="27">(O57-N57)/N57</f>
        <v>-0.18155187285446805</v>
      </c>
    </row>
    <row r="58" spans="1:16" ht="20.100000000000001" customHeight="1" x14ac:dyDescent="0.25">
      <c r="A58" s="45" t="s">
        <v>191</v>
      </c>
      <c r="B58" s="25"/>
      <c r="C58" s="188">
        <v>153.70999999999998</v>
      </c>
      <c r="D58" s="396">
        <f t="shared" si="9"/>
        <v>0</v>
      </c>
      <c r="E58" s="295">
        <f t="shared" si="10"/>
        <v>1.3307430118893332E-3</v>
      </c>
      <c r="F58" s="374"/>
      <c r="H58" s="25"/>
      <c r="I58" s="188">
        <v>55.26</v>
      </c>
      <c r="J58" s="396">
        <f t="shared" si="12"/>
        <v>0</v>
      </c>
      <c r="K58" s="295">
        <f t="shared" si="13"/>
        <v>1.657410442249654E-3</v>
      </c>
      <c r="L58" s="374"/>
      <c r="N58" s="48"/>
      <c r="O58" s="191">
        <f t="shared" si="26"/>
        <v>3.5950816472578233</v>
      </c>
      <c r="P58" s="374"/>
    </row>
    <row r="59" spans="1:16" ht="20.100000000000001" customHeight="1" x14ac:dyDescent="0.25">
      <c r="A59" s="45" t="s">
        <v>194</v>
      </c>
      <c r="B59" s="25">
        <v>32.989999999999995</v>
      </c>
      <c r="C59" s="188">
        <v>69.37</v>
      </c>
      <c r="D59" s="396">
        <f t="shared" si="9"/>
        <v>3.0526646181087866E-4</v>
      </c>
      <c r="E59" s="295">
        <f t="shared" si="10"/>
        <v>6.0057018238737271E-4</v>
      </c>
      <c r="F59" s="374">
        <f t="shared" si="11"/>
        <v>1.1027584116398914</v>
      </c>
      <c r="H59" s="25">
        <v>16.757000000000001</v>
      </c>
      <c r="I59" s="188">
        <v>34.724000000000004</v>
      </c>
      <c r="J59" s="396">
        <f t="shared" si="12"/>
        <v>5.0937245933121295E-4</v>
      </c>
      <c r="K59" s="295">
        <f t="shared" si="13"/>
        <v>1.0414752116662503E-3</v>
      </c>
      <c r="L59" s="374">
        <f t="shared" si="14"/>
        <v>1.0722086292295758</v>
      </c>
      <c r="N59" s="48">
        <f t="shared" si="25"/>
        <v>5.0794180054561995</v>
      </c>
      <c r="O59" s="191">
        <f t="shared" si="26"/>
        <v>5.0056220268127438</v>
      </c>
      <c r="P59" s="374">
        <f t="shared" si="27"/>
        <v>-1.4528431911724067E-2</v>
      </c>
    </row>
    <row r="60" spans="1:16" ht="20.100000000000001" customHeight="1" x14ac:dyDescent="0.25">
      <c r="A60" s="45" t="s">
        <v>210</v>
      </c>
      <c r="B60" s="25">
        <v>7.3199999999999994</v>
      </c>
      <c r="C60" s="188">
        <v>52.059999999999995</v>
      </c>
      <c r="D60" s="396">
        <f t="shared" si="9"/>
        <v>6.773417703715162E-5</v>
      </c>
      <c r="E60" s="295">
        <f t="shared" si="10"/>
        <v>4.5070900526288912E-4</v>
      </c>
      <c r="F60" s="374">
        <f t="shared" si="11"/>
        <v>6.1120218579234971</v>
      </c>
      <c r="H60" s="25">
        <v>3.9110000000000005</v>
      </c>
      <c r="I60" s="188">
        <v>28.504999999999999</v>
      </c>
      <c r="J60" s="396">
        <f t="shared" si="12"/>
        <v>1.1888498468964456E-4</v>
      </c>
      <c r="K60" s="295">
        <f t="shared" si="13"/>
        <v>8.5494905277463604E-4</v>
      </c>
      <c r="L60" s="374">
        <f t="shared" si="14"/>
        <v>6.2884172845819473</v>
      </c>
      <c r="N60" s="48">
        <f t="shared" si="8"/>
        <v>5.3428961748633883</v>
      </c>
      <c r="O60" s="191">
        <f t="shared" si="8"/>
        <v>5.4754129850172886</v>
      </c>
      <c r="P60" s="374">
        <f t="shared" si="15"/>
        <v>2.4802430333074658E-2</v>
      </c>
    </row>
    <row r="61" spans="1:16" ht="20.100000000000001" customHeight="1" thickBot="1" x14ac:dyDescent="0.3">
      <c r="A61" s="14" t="s">
        <v>17</v>
      </c>
      <c r="B61" s="25">
        <f>B62-SUM(B39:B60)</f>
        <v>136.11999999999534</v>
      </c>
      <c r="C61" s="188">
        <f>C62-SUM(C39:C60)</f>
        <v>103.5800000000163</v>
      </c>
      <c r="D61" s="396">
        <f t="shared" si="9"/>
        <v>1.2595595871990116E-3</v>
      </c>
      <c r="E61" s="295">
        <f t="shared" si="10"/>
        <v>8.9674296513902042E-4</v>
      </c>
      <c r="F61" s="374">
        <f t="shared" si="11"/>
        <v>-0.2390537760797837</v>
      </c>
      <c r="H61" s="25">
        <f>H62-SUM(H39:H60)</f>
        <v>63.650999999998021</v>
      </c>
      <c r="I61" s="188">
        <f>I62-SUM(I39:I60)</f>
        <v>65.943999999988591</v>
      </c>
      <c r="J61" s="396">
        <f t="shared" si="12"/>
        <v>1.9348371670877857E-3</v>
      </c>
      <c r="K61" s="295">
        <f t="shared" si="13"/>
        <v>1.9778551249310947E-3</v>
      </c>
      <c r="L61" s="374">
        <f t="shared" si="14"/>
        <v>3.6024571491267095E-2</v>
      </c>
      <c r="N61" s="48">
        <f t="shared" si="8"/>
        <v>4.6760946223920214</v>
      </c>
      <c r="O61" s="191">
        <f t="shared" si="8"/>
        <v>6.3664800154448944</v>
      </c>
      <c r="P61" s="374">
        <f t="shared" si="15"/>
        <v>0.3614951213686452</v>
      </c>
    </row>
    <row r="62" spans="1:16" s="2" customFormat="1" ht="26.25" customHeight="1" thickBot="1" x14ac:dyDescent="0.3">
      <c r="A62" s="18" t="s">
        <v>18</v>
      </c>
      <c r="B62" s="23">
        <v>108069.52000000002</v>
      </c>
      <c r="C62" s="193">
        <v>115506.89999999998</v>
      </c>
      <c r="D62" s="351">
        <f>SUM(D39:D61)</f>
        <v>0.99999999999999978</v>
      </c>
      <c r="E62" s="352">
        <f>SUM(E39:E61)</f>
        <v>1.0000000000000007</v>
      </c>
      <c r="F62" s="399">
        <f t="shared" si="11"/>
        <v>6.8820329728492918E-2</v>
      </c>
      <c r="H62" s="23">
        <v>32897.341999999997</v>
      </c>
      <c r="I62" s="193">
        <v>33341.167999999991</v>
      </c>
      <c r="J62" s="351">
        <f t="shared" si="12"/>
        <v>1</v>
      </c>
      <c r="K62" s="352">
        <f t="shared" si="13"/>
        <v>1</v>
      </c>
      <c r="L62" s="399">
        <f t="shared" si="14"/>
        <v>1.3491241936810387E-2</v>
      </c>
      <c r="N62" s="44">
        <f t="shared" si="8"/>
        <v>3.0440906927318627</v>
      </c>
      <c r="O62" s="198">
        <f t="shared" si="8"/>
        <v>2.8865087713374695</v>
      </c>
      <c r="P62" s="399">
        <f t="shared" si="15"/>
        <v>-5.1766500180378733E-2</v>
      </c>
    </row>
    <row r="64" spans="1:16" ht="15.75" thickBot="1" x14ac:dyDescent="0.3"/>
    <row r="65" spans="1:16" x14ac:dyDescent="0.25">
      <c r="A65" s="468" t="s">
        <v>15</v>
      </c>
      <c r="B65" s="461" t="s">
        <v>1</v>
      </c>
      <c r="C65" s="452"/>
      <c r="D65" s="461" t="s">
        <v>116</v>
      </c>
      <c r="E65" s="452"/>
      <c r="F65" s="176" t="s">
        <v>0</v>
      </c>
      <c r="H65" s="471" t="s">
        <v>19</v>
      </c>
      <c r="I65" s="472"/>
      <c r="J65" s="461" t="s">
        <v>116</v>
      </c>
      <c r="K65" s="457"/>
      <c r="L65" s="176" t="s">
        <v>0</v>
      </c>
      <c r="N65" s="451" t="s">
        <v>22</v>
      </c>
      <c r="O65" s="452"/>
      <c r="P65" s="176" t="s">
        <v>0</v>
      </c>
    </row>
    <row r="66" spans="1:16" x14ac:dyDescent="0.25">
      <c r="A66" s="469"/>
      <c r="B66" s="462" t="str">
        <f>B37</f>
        <v>dez</v>
      </c>
      <c r="C66" s="454"/>
      <c r="D66" s="462" t="str">
        <f>B66</f>
        <v>dez</v>
      </c>
      <c r="E66" s="454"/>
      <c r="F66" s="177" t="str">
        <f>F5</f>
        <v>2021 /2020</v>
      </c>
      <c r="H66" s="449" t="str">
        <f>B66</f>
        <v>dez</v>
      </c>
      <c r="I66" s="454"/>
      <c r="J66" s="462" t="str">
        <f>B66</f>
        <v>dez</v>
      </c>
      <c r="K66" s="450"/>
      <c r="L66" s="177" t="str">
        <f>F66</f>
        <v>2021 /2020</v>
      </c>
      <c r="N66" s="449" t="str">
        <f>B66</f>
        <v>dez</v>
      </c>
      <c r="O66" s="450"/>
      <c r="P66" s="177" t="str">
        <f>L66</f>
        <v>2021 /2020</v>
      </c>
    </row>
    <row r="67" spans="1:16" ht="19.5" customHeight="1" thickBot="1" x14ac:dyDescent="0.3">
      <c r="A67" s="470"/>
      <c r="B67" s="120">
        <f>B6</f>
        <v>2020</v>
      </c>
      <c r="C67" s="180">
        <f>C6</f>
        <v>2021</v>
      </c>
      <c r="D67" s="120">
        <f>B67</f>
        <v>2020</v>
      </c>
      <c r="E67" s="180">
        <f>C67</f>
        <v>2021</v>
      </c>
      <c r="F67" s="178" t="str">
        <f>F38</f>
        <v>HL</v>
      </c>
      <c r="H67" s="31">
        <f>B67</f>
        <v>2020</v>
      </c>
      <c r="I67" s="180">
        <f>C67</f>
        <v>2021</v>
      </c>
      <c r="J67" s="120">
        <f>B67</f>
        <v>2020</v>
      </c>
      <c r="K67" s="180">
        <f>C67</f>
        <v>2021</v>
      </c>
      <c r="L67" s="358">
        <f>L38</f>
        <v>1000</v>
      </c>
      <c r="N67" s="31">
        <f>B67</f>
        <v>2020</v>
      </c>
      <c r="O67" s="180">
        <f>C67</f>
        <v>2021</v>
      </c>
      <c r="P67" s="178"/>
    </row>
    <row r="68" spans="1:16" ht="20.100000000000001" customHeight="1" x14ac:dyDescent="0.25">
      <c r="A68" s="45" t="s">
        <v>162</v>
      </c>
      <c r="B68" s="46">
        <v>21641.120000000003</v>
      </c>
      <c r="C68" s="195">
        <v>17228.959999999995</v>
      </c>
      <c r="D68" s="396">
        <f>B68/$B$96</f>
        <v>0.18164681511300512</v>
      </c>
      <c r="E68" s="344">
        <f>C68/$C$96</f>
        <v>0.13917118596436462</v>
      </c>
      <c r="F68" s="374">
        <f>(C68-B68)/B68</f>
        <v>-0.20387854233052663</v>
      </c>
      <c r="H68" s="25">
        <v>7964.9719999999979</v>
      </c>
      <c r="I68" s="195">
        <v>6496.1979999999994</v>
      </c>
      <c r="J68" s="343">
        <f>H68/$H$96</f>
        <v>0.22889435733911453</v>
      </c>
      <c r="K68" s="344">
        <f>I68/$I$96</f>
        <v>0.1875181169136359</v>
      </c>
      <c r="L68" s="374">
        <f t="shared" ref="L68:L70" si="28">(I68-H68)/H68</f>
        <v>-0.18440416363045581</v>
      </c>
      <c r="N68" s="48">
        <f t="shared" ref="N68:O83" si="29">(H68/B68)*10</f>
        <v>3.680480492691689</v>
      </c>
      <c r="O68" s="191">
        <f t="shared" si="29"/>
        <v>3.7705108143497927</v>
      </c>
      <c r="P68" s="374">
        <f t="shared" ref="P68:P69" si="30">(O68-N68)/N68</f>
        <v>2.4461567405907055E-2</v>
      </c>
    </row>
    <row r="69" spans="1:16" ht="20.100000000000001" customHeight="1" x14ac:dyDescent="0.25">
      <c r="A69" s="45" t="s">
        <v>163</v>
      </c>
      <c r="B69" s="25">
        <v>17737.160000000003</v>
      </c>
      <c r="C69" s="188">
        <v>15546.010000000004</v>
      </c>
      <c r="D69" s="396">
        <f t="shared" ref="D69:D95" si="31">B69/$B$96</f>
        <v>0.14887855264190533</v>
      </c>
      <c r="E69" s="295">
        <f t="shared" ref="E69:E95" si="32">C69/$C$96</f>
        <v>0.12557674106352754</v>
      </c>
      <c r="F69" s="374">
        <f>(C69-B69)/B69</f>
        <v>-0.12353443279532908</v>
      </c>
      <c r="H69" s="25">
        <v>6230.7459999999992</v>
      </c>
      <c r="I69" s="188">
        <v>5969.6789999999992</v>
      </c>
      <c r="J69" s="294">
        <f t="shared" ref="J69:J95" si="33">H69/$H$96</f>
        <v>0.1790568254870524</v>
      </c>
      <c r="K69" s="295">
        <f t="shared" ref="K69:K95" si="34">I69/$I$96</f>
        <v>0.17231971141564298</v>
      </c>
      <c r="L69" s="374">
        <f t="shared" si="28"/>
        <v>-4.1899798194309321E-2</v>
      </c>
      <c r="N69" s="48">
        <f t="shared" si="29"/>
        <v>3.5128205417327232</v>
      </c>
      <c r="O69" s="191">
        <f t="shared" si="29"/>
        <v>3.8400071786908652</v>
      </c>
      <c r="P69" s="374">
        <f t="shared" si="30"/>
        <v>9.3140720703242905E-2</v>
      </c>
    </row>
    <row r="70" spans="1:16" ht="20.100000000000001" customHeight="1" x14ac:dyDescent="0.25">
      <c r="A70" s="45" t="s">
        <v>164</v>
      </c>
      <c r="B70" s="25">
        <v>24412.900000000005</v>
      </c>
      <c r="C70" s="188">
        <v>18390.400000000001</v>
      </c>
      <c r="D70" s="396">
        <f t="shared" si="31"/>
        <v>0.20491201622985702</v>
      </c>
      <c r="E70" s="295">
        <f t="shared" si="32"/>
        <v>0.14855300484527517</v>
      </c>
      <c r="F70" s="374">
        <f>(C70-B70)/B70</f>
        <v>-0.24669334655038944</v>
      </c>
      <c r="H70" s="25">
        <v>6665.829999999999</v>
      </c>
      <c r="I70" s="188">
        <v>5225.2069999999994</v>
      </c>
      <c r="J70" s="294">
        <f t="shared" si="33"/>
        <v>0.19156010516820274</v>
      </c>
      <c r="K70" s="295">
        <f t="shared" si="34"/>
        <v>0.15082991268491952</v>
      </c>
      <c r="L70" s="374">
        <f t="shared" si="28"/>
        <v>-0.21612057313192803</v>
      </c>
      <c r="N70" s="48">
        <f t="shared" ref="N70" si="35">(H70/B70)*10</f>
        <v>2.7304539812967725</v>
      </c>
      <c r="O70" s="191">
        <f t="shared" ref="O70" si="36">(I70/C70)*10</f>
        <v>2.8412688141639109</v>
      </c>
      <c r="P70" s="374">
        <f t="shared" ref="P70" si="37">(O70-N70)/N70</f>
        <v>4.0584764887525819E-2</v>
      </c>
    </row>
    <row r="71" spans="1:16" ht="20.100000000000001" customHeight="1" x14ac:dyDescent="0.25">
      <c r="A71" s="45" t="s">
        <v>169</v>
      </c>
      <c r="B71" s="25">
        <v>7029.7900000000009</v>
      </c>
      <c r="C71" s="188">
        <v>7959.88</v>
      </c>
      <c r="D71" s="396">
        <f t="shared" si="31"/>
        <v>5.900521620014363E-2</v>
      </c>
      <c r="E71" s="295">
        <f t="shared" si="32"/>
        <v>6.4297899567590092E-2</v>
      </c>
      <c r="F71" s="374">
        <f t="shared" ref="F71:F96" si="38">(C71-B71)/B71</f>
        <v>0.13230693946760844</v>
      </c>
      <c r="H71" s="25">
        <v>2123.8380000000006</v>
      </c>
      <c r="I71" s="188">
        <v>2845.5039999999995</v>
      </c>
      <c r="J71" s="294">
        <f t="shared" si="33"/>
        <v>6.1034054369857246E-2</v>
      </c>
      <c r="K71" s="295">
        <f t="shared" si="34"/>
        <v>8.2137821499624633E-2</v>
      </c>
      <c r="L71" s="374">
        <f t="shared" ref="L71:L96" si="39">(I71-H71)/H71</f>
        <v>0.33979333640324666</v>
      </c>
      <c r="N71" s="48">
        <f t="shared" ref="N71" si="40">(H71/B71)*10</f>
        <v>3.0211969347590757</v>
      </c>
      <c r="O71" s="191">
        <f t="shared" si="29"/>
        <v>3.5748076604169903</v>
      </c>
      <c r="P71" s="374">
        <f t="shared" ref="P71:P96" si="41">(O71-N71)/N71</f>
        <v>0.1832421843437565</v>
      </c>
    </row>
    <row r="72" spans="1:16" ht="20.100000000000001" customHeight="1" x14ac:dyDescent="0.25">
      <c r="A72" s="45" t="s">
        <v>167</v>
      </c>
      <c r="B72" s="25">
        <v>7620.5399999999991</v>
      </c>
      <c r="C72" s="188">
        <v>6545.66</v>
      </c>
      <c r="D72" s="396">
        <f t="shared" si="31"/>
        <v>6.3963732951033025E-2</v>
      </c>
      <c r="E72" s="295">
        <f t="shared" si="32"/>
        <v>5.2874187711823763E-2</v>
      </c>
      <c r="F72" s="374">
        <f t="shared" si="38"/>
        <v>-0.14105037175843174</v>
      </c>
      <c r="H72" s="25">
        <v>3094.1860000000006</v>
      </c>
      <c r="I72" s="188">
        <v>2701.587</v>
      </c>
      <c r="J72" s="294">
        <f t="shared" si="33"/>
        <v>8.8919548738863832E-2</v>
      </c>
      <c r="K72" s="295">
        <f t="shared" si="34"/>
        <v>7.7983538512582121E-2</v>
      </c>
      <c r="L72" s="374">
        <f t="shared" si="39"/>
        <v>-0.12688280536464211</v>
      </c>
      <c r="N72" s="48">
        <f t="shared" si="29"/>
        <v>4.0603238090738989</v>
      </c>
      <c r="O72" s="191">
        <f t="shared" si="29"/>
        <v>4.1272950321281581</v>
      </c>
      <c r="P72" s="374">
        <f t="shared" si="41"/>
        <v>1.64940596374589E-2</v>
      </c>
    </row>
    <row r="73" spans="1:16" ht="20.100000000000001" customHeight="1" x14ac:dyDescent="0.25">
      <c r="A73" s="45" t="s">
        <v>172</v>
      </c>
      <c r="B73" s="25">
        <v>6344.46</v>
      </c>
      <c r="C73" s="188">
        <v>14740.230000000003</v>
      </c>
      <c r="D73" s="396">
        <f t="shared" si="31"/>
        <v>5.3252833153360657E-2</v>
      </c>
      <c r="E73" s="295">
        <f t="shared" si="32"/>
        <v>0.11906785380472805</v>
      </c>
      <c r="F73" s="374">
        <f t="shared" si="38"/>
        <v>1.3233230251274346</v>
      </c>
      <c r="H73" s="25">
        <v>1041.9749999999999</v>
      </c>
      <c r="I73" s="188">
        <v>2089.7980000000007</v>
      </c>
      <c r="J73" s="294">
        <f t="shared" si="33"/>
        <v>2.9943884044843334E-2</v>
      </c>
      <c r="K73" s="295">
        <f t="shared" si="34"/>
        <v>6.0323744086907861E-2</v>
      </c>
      <c r="L73" s="374">
        <f t="shared" si="39"/>
        <v>1.0056124187240585</v>
      </c>
      <c r="N73" s="48">
        <f t="shared" si="29"/>
        <v>1.6423383550373081</v>
      </c>
      <c r="O73" s="191">
        <f t="shared" si="29"/>
        <v>1.4177512833924575</v>
      </c>
      <c r="P73" s="374">
        <f t="shared" si="41"/>
        <v>-0.13674835697285337</v>
      </c>
    </row>
    <row r="74" spans="1:16" ht="20.100000000000001" customHeight="1" x14ac:dyDescent="0.25">
      <c r="A74" s="45" t="s">
        <v>178</v>
      </c>
      <c r="B74" s="25">
        <v>2507.5899999999992</v>
      </c>
      <c r="C74" s="188">
        <v>5328.329999999999</v>
      </c>
      <c r="D74" s="396">
        <f t="shared" si="31"/>
        <v>2.1047697028121481E-2</v>
      </c>
      <c r="E74" s="295">
        <f t="shared" si="32"/>
        <v>4.3040903531583047E-2</v>
      </c>
      <c r="F74" s="374">
        <f t="shared" si="38"/>
        <v>1.1248808617038673</v>
      </c>
      <c r="H74" s="25">
        <v>506.78599999999994</v>
      </c>
      <c r="I74" s="188">
        <v>1203.3829999999998</v>
      </c>
      <c r="J74" s="294">
        <f t="shared" si="33"/>
        <v>1.4563824678663091E-2</v>
      </c>
      <c r="K74" s="295">
        <f t="shared" si="34"/>
        <v>3.4736643508384735E-2</v>
      </c>
      <c r="L74" s="374">
        <f t="shared" si="39"/>
        <v>1.374538759949959</v>
      </c>
      <c r="N74" s="48">
        <f t="shared" si="29"/>
        <v>2.021008219046974</v>
      </c>
      <c r="O74" s="191">
        <f t="shared" si="29"/>
        <v>2.2584618445178881</v>
      </c>
      <c r="P74" s="374">
        <f t="shared" si="41"/>
        <v>0.11749265699814306</v>
      </c>
    </row>
    <row r="75" spans="1:16" ht="20.100000000000001" customHeight="1" x14ac:dyDescent="0.25">
      <c r="A75" s="45" t="s">
        <v>176</v>
      </c>
      <c r="B75" s="25">
        <v>3026.8200000000006</v>
      </c>
      <c r="C75" s="188">
        <v>2517.0199999999991</v>
      </c>
      <c r="D75" s="396">
        <f t="shared" si="31"/>
        <v>2.5405903803516001E-2</v>
      </c>
      <c r="E75" s="295">
        <f t="shared" si="32"/>
        <v>2.0331851632137111E-2</v>
      </c>
      <c r="F75" s="374">
        <f t="shared" si="38"/>
        <v>-0.1684275906727197</v>
      </c>
      <c r="H75" s="25">
        <v>1358.1580000000001</v>
      </c>
      <c r="I75" s="188">
        <v>1077.2060000000006</v>
      </c>
      <c r="J75" s="294">
        <f t="shared" si="33"/>
        <v>3.9030231691332656E-2</v>
      </c>
      <c r="K75" s="295">
        <f t="shared" si="34"/>
        <v>3.1094440263069293E-2</v>
      </c>
      <c r="L75" s="374">
        <f t="shared" si="39"/>
        <v>-0.20686252998546525</v>
      </c>
      <c r="N75" s="48">
        <f t="shared" si="29"/>
        <v>4.487078848428383</v>
      </c>
      <c r="O75" s="191">
        <f t="shared" si="29"/>
        <v>4.2796878848797428</v>
      </c>
      <c r="P75" s="374">
        <f t="shared" si="41"/>
        <v>-4.6219594206881313E-2</v>
      </c>
    </row>
    <row r="76" spans="1:16" ht="20.100000000000001" customHeight="1" x14ac:dyDescent="0.25">
      <c r="A76" s="45" t="s">
        <v>175</v>
      </c>
      <c r="B76" s="25">
        <v>2855.87</v>
      </c>
      <c r="C76" s="188">
        <v>3042.0199999999995</v>
      </c>
      <c r="D76" s="396">
        <f t="shared" si="31"/>
        <v>2.3971018592234501E-2</v>
      </c>
      <c r="E76" s="295">
        <f t="shared" si="32"/>
        <v>2.457266899031146E-2</v>
      </c>
      <c r="F76" s="374">
        <f t="shared" si="38"/>
        <v>6.5181538375346099E-2</v>
      </c>
      <c r="H76" s="25">
        <v>921.13</v>
      </c>
      <c r="I76" s="188">
        <v>863.37100000000009</v>
      </c>
      <c r="J76" s="294">
        <f t="shared" si="33"/>
        <v>2.6471086072340069E-2</v>
      </c>
      <c r="K76" s="295">
        <f t="shared" si="34"/>
        <v>2.4921916499134229E-2</v>
      </c>
      <c r="L76" s="374">
        <f t="shared" si="39"/>
        <v>-6.2704504250214302E-2</v>
      </c>
      <c r="N76" s="48">
        <f t="shared" si="29"/>
        <v>3.2253919120968395</v>
      </c>
      <c r="O76" s="191">
        <f t="shared" si="29"/>
        <v>2.8381503080190145</v>
      </c>
      <c r="P76" s="374">
        <f t="shared" si="41"/>
        <v>-0.1200603258864371</v>
      </c>
    </row>
    <row r="77" spans="1:16" ht="20.100000000000001" customHeight="1" x14ac:dyDescent="0.25">
      <c r="A77" s="45" t="s">
        <v>196</v>
      </c>
      <c r="B77" s="25">
        <v>61.59</v>
      </c>
      <c r="C77" s="188">
        <v>349.60999999999996</v>
      </c>
      <c r="D77" s="396">
        <f t="shared" si="31"/>
        <v>5.1696156866234207E-4</v>
      </c>
      <c r="E77" s="295">
        <f t="shared" si="32"/>
        <v>2.8240612506501566E-3</v>
      </c>
      <c r="F77" s="374">
        <f t="shared" si="38"/>
        <v>4.6764085078746547</v>
      </c>
      <c r="H77" s="25">
        <v>136.994</v>
      </c>
      <c r="I77" s="188">
        <v>810.75400000000013</v>
      </c>
      <c r="J77" s="294">
        <f t="shared" si="33"/>
        <v>3.9368818357823059E-3</v>
      </c>
      <c r="K77" s="295">
        <f t="shared" si="34"/>
        <v>2.3403083366639689E-2</v>
      </c>
      <c r="L77" s="374">
        <f t="shared" si="39"/>
        <v>4.9181715987561505</v>
      </c>
      <c r="N77" s="48">
        <f t="shared" si="29"/>
        <v>22.242896574119175</v>
      </c>
      <c r="O77" s="191">
        <f t="shared" si="29"/>
        <v>23.19024055375991</v>
      </c>
      <c r="P77" s="374">
        <f t="shared" si="41"/>
        <v>4.2590854859390084E-2</v>
      </c>
    </row>
    <row r="78" spans="1:16" ht="20.100000000000001" customHeight="1" x14ac:dyDescent="0.25">
      <c r="A78" s="45" t="s">
        <v>182</v>
      </c>
      <c r="B78" s="25">
        <v>5767.3399999999992</v>
      </c>
      <c r="C78" s="188">
        <v>11243.35</v>
      </c>
      <c r="D78" s="396">
        <f t="shared" si="31"/>
        <v>4.8408721113964465E-2</v>
      </c>
      <c r="E78" s="295">
        <f t="shared" si="32"/>
        <v>9.0820940655294308E-2</v>
      </c>
      <c r="F78" s="374">
        <f t="shared" si="38"/>
        <v>0.94948624495868139</v>
      </c>
      <c r="H78" s="25">
        <v>360.35199999999998</v>
      </c>
      <c r="I78" s="188">
        <v>711.59800000000007</v>
      </c>
      <c r="J78" s="294">
        <f t="shared" si="33"/>
        <v>1.0355659687926665E-2</v>
      </c>
      <c r="K78" s="295">
        <f t="shared" si="34"/>
        <v>2.0540863588134093E-2</v>
      </c>
      <c r="L78" s="374">
        <f t="shared" si="39"/>
        <v>0.97473026374211913</v>
      </c>
      <c r="N78" s="48">
        <f t="shared" si="29"/>
        <v>0.62481490600519485</v>
      </c>
      <c r="O78" s="191">
        <f t="shared" si="29"/>
        <v>0.6329056731312287</v>
      </c>
      <c r="P78" s="374">
        <f t="shared" si="41"/>
        <v>1.2949062271517863E-2</v>
      </c>
    </row>
    <row r="79" spans="1:16" ht="20.100000000000001" customHeight="1" x14ac:dyDescent="0.25">
      <c r="A79" s="45" t="s">
        <v>181</v>
      </c>
      <c r="B79" s="25">
        <v>749.35</v>
      </c>
      <c r="C79" s="188">
        <v>1621.2</v>
      </c>
      <c r="D79" s="396">
        <f t="shared" si="31"/>
        <v>6.2897410533710998E-3</v>
      </c>
      <c r="E79" s="295">
        <f t="shared" si="32"/>
        <v>1.3095644002042375E-2</v>
      </c>
      <c r="F79" s="374">
        <f t="shared" si="38"/>
        <v>1.1634750116767865</v>
      </c>
      <c r="H79" s="25">
        <v>265.87200000000001</v>
      </c>
      <c r="I79" s="188">
        <v>690.74699999999996</v>
      </c>
      <c r="J79" s="294">
        <f t="shared" si="33"/>
        <v>7.6405291285977003E-3</v>
      </c>
      <c r="K79" s="295">
        <f t="shared" si="34"/>
        <v>1.993898226374E-2</v>
      </c>
      <c r="L79" s="374">
        <f t="shared" si="39"/>
        <v>1.5980434193897812</v>
      </c>
      <c r="N79" s="48">
        <f t="shared" si="29"/>
        <v>3.5480349636351507</v>
      </c>
      <c r="O79" s="191">
        <f t="shared" si="29"/>
        <v>4.2607142857142852</v>
      </c>
      <c r="P79" s="374">
        <f t="shared" si="41"/>
        <v>0.20086592420412808</v>
      </c>
    </row>
    <row r="80" spans="1:16" ht="20.100000000000001" customHeight="1" x14ac:dyDescent="0.25">
      <c r="A80" s="45" t="s">
        <v>184</v>
      </c>
      <c r="B80" s="25">
        <v>710.07999999999993</v>
      </c>
      <c r="C80" s="188">
        <v>563.34</v>
      </c>
      <c r="D80" s="396">
        <f t="shared" si="31"/>
        <v>5.9601245441752854E-3</v>
      </c>
      <c r="E80" s="295">
        <f t="shared" si="32"/>
        <v>4.5505181915313046E-3</v>
      </c>
      <c r="F80" s="374">
        <f t="shared" si="38"/>
        <v>-0.20665277151870198</v>
      </c>
      <c r="H80" s="25">
        <v>416.74</v>
      </c>
      <c r="I80" s="188">
        <v>476.43599999999998</v>
      </c>
      <c r="J80" s="294">
        <f t="shared" si="33"/>
        <v>1.1976116736819994E-2</v>
      </c>
      <c r="K80" s="295">
        <f t="shared" si="34"/>
        <v>1.3752718366937868E-2</v>
      </c>
      <c r="L80" s="374">
        <f t="shared" si="39"/>
        <v>0.14324518884676291</v>
      </c>
      <c r="N80" s="48">
        <f t="shared" si="29"/>
        <v>5.8689161784587665</v>
      </c>
      <c r="O80" s="191">
        <f t="shared" si="29"/>
        <v>8.4573437000745546</v>
      </c>
      <c r="P80" s="374">
        <f t="shared" si="41"/>
        <v>0.44104012442984558</v>
      </c>
    </row>
    <row r="81" spans="1:16" ht="20.100000000000001" customHeight="1" x14ac:dyDescent="0.25">
      <c r="A81" s="45" t="s">
        <v>185</v>
      </c>
      <c r="B81" s="25">
        <v>1354.2800000000002</v>
      </c>
      <c r="C81" s="188">
        <v>1135.93</v>
      </c>
      <c r="D81" s="396">
        <f t="shared" si="31"/>
        <v>1.1367278993473564E-2</v>
      </c>
      <c r="E81" s="295">
        <f t="shared" si="32"/>
        <v>9.1757555460399674E-3</v>
      </c>
      <c r="F81" s="374">
        <f t="shared" si="38"/>
        <v>-0.16122958324718678</v>
      </c>
      <c r="H81" s="25">
        <v>531.0920000000001</v>
      </c>
      <c r="I81" s="188">
        <v>443.97200000000004</v>
      </c>
      <c r="J81" s="294">
        <f t="shared" si="33"/>
        <v>1.5262321327425266E-2</v>
      </c>
      <c r="K81" s="295">
        <f t="shared" si="34"/>
        <v>1.2815618212742403E-2</v>
      </c>
      <c r="L81" s="374">
        <f>(I81-H81)/H81</f>
        <v>-0.16403937547543559</v>
      </c>
      <c r="N81" s="48">
        <f t="shared" si="29"/>
        <v>3.9215819476031544</v>
      </c>
      <c r="O81" s="191">
        <f t="shared" si="29"/>
        <v>3.9084450626359017</v>
      </c>
      <c r="P81" s="374">
        <f>(O81-N81)/N81</f>
        <v>-3.3498942882684898E-3</v>
      </c>
    </row>
    <row r="82" spans="1:16" ht="20.100000000000001" customHeight="1" x14ac:dyDescent="0.25">
      <c r="A82" s="45" t="s">
        <v>199</v>
      </c>
      <c r="B82" s="25">
        <v>2410.4999999999995</v>
      </c>
      <c r="C82" s="188">
        <v>1354.5699999999997</v>
      </c>
      <c r="D82" s="396">
        <f t="shared" si="31"/>
        <v>2.0232762806633792E-2</v>
      </c>
      <c r="E82" s="295">
        <f t="shared" si="32"/>
        <v>1.0941874226404229E-2</v>
      </c>
      <c r="F82" s="374">
        <f>(C82-B82)/B82</f>
        <v>-0.43805434557145823</v>
      </c>
      <c r="H82" s="25">
        <v>513.399</v>
      </c>
      <c r="I82" s="188">
        <v>255.125</v>
      </c>
      <c r="J82" s="294">
        <f t="shared" si="33"/>
        <v>1.4753866575242712E-2</v>
      </c>
      <c r="K82" s="295">
        <f t="shared" si="34"/>
        <v>7.3643936926786049E-3</v>
      </c>
      <c r="L82" s="374">
        <f>(I82-H82)/H82</f>
        <v>-0.50306681547879917</v>
      </c>
      <c r="N82" s="48">
        <f t="shared" si="29"/>
        <v>2.1298444306160551</v>
      </c>
      <c r="O82" s="191">
        <f t="shared" si="29"/>
        <v>1.8834390249304211</v>
      </c>
      <c r="P82" s="374">
        <f>(O82-N82)/N82</f>
        <v>-0.11569173886299361</v>
      </c>
    </row>
    <row r="83" spans="1:16" ht="20.100000000000001" customHeight="1" x14ac:dyDescent="0.25">
      <c r="A83" s="45" t="s">
        <v>200</v>
      </c>
      <c r="B83" s="25">
        <v>480.86999999999995</v>
      </c>
      <c r="C83" s="188">
        <v>810.82</v>
      </c>
      <c r="D83" s="396">
        <f t="shared" si="31"/>
        <v>4.03622843842605E-3</v>
      </c>
      <c r="E83" s="295">
        <f t="shared" si="32"/>
        <v>6.5495991054379463E-3</v>
      </c>
      <c r="F83" s="374">
        <f>(C83-B83)/B83</f>
        <v>0.68615218250254773</v>
      </c>
      <c r="H83" s="25">
        <v>126.07100000000001</v>
      </c>
      <c r="I83" s="188">
        <v>230.96</v>
      </c>
      <c r="J83" s="294">
        <f t="shared" si="33"/>
        <v>3.6229807868878284E-3</v>
      </c>
      <c r="K83" s="295">
        <f t="shared" si="34"/>
        <v>6.6668510230712416E-3</v>
      </c>
      <c r="L83" s="374">
        <f>(I83-H83)/H83</f>
        <v>0.83198356481665081</v>
      </c>
      <c r="N83" s="48">
        <f t="shared" si="29"/>
        <v>2.6217272859608629</v>
      </c>
      <c r="O83" s="191">
        <f t="shared" si="29"/>
        <v>2.8484743839569813</v>
      </c>
      <c r="P83" s="374">
        <f>(O83-N83)/N83</f>
        <v>8.6487675209519582E-2</v>
      </c>
    </row>
    <row r="84" spans="1:16" ht="20.100000000000001" customHeight="1" x14ac:dyDescent="0.25">
      <c r="A84" s="45" t="s">
        <v>201</v>
      </c>
      <c r="B84" s="25">
        <v>4497.0800000000017</v>
      </c>
      <c r="C84" s="188">
        <v>4907.8100000000013</v>
      </c>
      <c r="D84" s="396">
        <f t="shared" si="31"/>
        <v>3.7746672044163765E-2</v>
      </c>
      <c r="E84" s="295">
        <f t="shared" si="32"/>
        <v>3.9644049216422159E-2</v>
      </c>
      <c r="F84" s="374">
        <f>(C84-B84)/B84</f>
        <v>9.1332598041395624E-2</v>
      </c>
      <c r="H84" s="25">
        <v>134.75400000000002</v>
      </c>
      <c r="I84" s="188">
        <v>198.61700000000005</v>
      </c>
      <c r="J84" s="294">
        <f t="shared" si="33"/>
        <v>3.8725095617253963E-3</v>
      </c>
      <c r="K84" s="295">
        <f t="shared" si="34"/>
        <v>5.7332436337432504E-3</v>
      </c>
      <c r="L84" s="374">
        <f>(I84-H84)/H84</f>
        <v>0.47392285201181428</v>
      </c>
      <c r="N84" s="48">
        <f t="shared" ref="N84:N85" si="42">(H84/B84)*10</f>
        <v>0.2996477714428028</v>
      </c>
      <c r="O84" s="191">
        <f t="shared" ref="O84:O85" si="43">(I84/C84)*10</f>
        <v>0.40469578080651042</v>
      </c>
      <c r="P84" s="374">
        <f t="shared" ref="P84:P85" si="44">(O84-N84)/N84</f>
        <v>0.35057163568379596</v>
      </c>
    </row>
    <row r="85" spans="1:16" ht="20.100000000000001" customHeight="1" x14ac:dyDescent="0.25">
      <c r="A85" s="45" t="s">
        <v>197</v>
      </c>
      <c r="B85" s="25">
        <v>1331.8799999999997</v>
      </c>
      <c r="C85" s="188">
        <v>616.24000000000012</v>
      </c>
      <c r="D85" s="396">
        <f t="shared" si="31"/>
        <v>1.1179262446338691E-2</v>
      </c>
      <c r="E85" s="295">
        <f t="shared" si="32"/>
        <v>4.9778310262883017E-3</v>
      </c>
      <c r="F85" s="374">
        <f t="shared" si="38"/>
        <v>-0.53731567408475212</v>
      </c>
      <c r="H85" s="25">
        <v>355.74799999999999</v>
      </c>
      <c r="I85" s="188">
        <v>191.09300000000002</v>
      </c>
      <c r="J85" s="294">
        <f t="shared" si="33"/>
        <v>1.0223351674641836E-2</v>
      </c>
      <c r="K85" s="295">
        <f t="shared" si="34"/>
        <v>5.5160571638021858E-3</v>
      </c>
      <c r="L85" s="374">
        <f t="shared" si="39"/>
        <v>-0.46284167444370727</v>
      </c>
      <c r="N85" s="48">
        <f t="shared" si="42"/>
        <v>2.6710214133405419</v>
      </c>
      <c r="O85" s="191">
        <f t="shared" si="43"/>
        <v>3.1009509282097882</v>
      </c>
      <c r="P85" s="374">
        <f t="shared" si="44"/>
        <v>0.16096071440009549</v>
      </c>
    </row>
    <row r="86" spans="1:16" ht="20.100000000000001" customHeight="1" x14ac:dyDescent="0.25">
      <c r="A86" s="45" t="s">
        <v>198</v>
      </c>
      <c r="B86" s="25">
        <v>2595.8000000000002</v>
      </c>
      <c r="C86" s="188">
        <v>2349.94</v>
      </c>
      <c r="D86" s="396">
        <f t="shared" si="31"/>
        <v>2.1788096118423569E-2</v>
      </c>
      <c r="E86" s="295">
        <f t="shared" si="32"/>
        <v>1.8982221605082322E-2</v>
      </c>
      <c r="F86" s="374">
        <f t="shared" si="38"/>
        <v>-9.4714538870483131E-2</v>
      </c>
      <c r="H86" s="25">
        <v>225.44800000000004</v>
      </c>
      <c r="I86" s="188">
        <v>188.25200000000001</v>
      </c>
      <c r="J86" s="294">
        <f t="shared" si="33"/>
        <v>6.4788394828492451E-3</v>
      </c>
      <c r="K86" s="295">
        <f t="shared" si="34"/>
        <v>5.4340493539799424E-3</v>
      </c>
      <c r="L86" s="374">
        <f t="shared" si="39"/>
        <v>-0.16498704801107139</v>
      </c>
      <c r="N86" s="48">
        <f t="shared" ref="N86:O96" si="45">(H86/B86)*10</f>
        <v>0.86851067108405899</v>
      </c>
      <c r="O86" s="191">
        <f t="shared" si="45"/>
        <v>0.80109279385856658</v>
      </c>
      <c r="P86" s="374">
        <f t="shared" si="41"/>
        <v>-7.7624696471884067E-2</v>
      </c>
    </row>
    <row r="87" spans="1:16" ht="20.100000000000001" customHeight="1" x14ac:dyDescent="0.25">
      <c r="A87" s="45" t="s">
        <v>211</v>
      </c>
      <c r="B87" s="25">
        <v>67.64</v>
      </c>
      <c r="C87" s="188">
        <v>591.97</v>
      </c>
      <c r="D87" s="396">
        <f t="shared" si="31"/>
        <v>5.6774282358046466E-4</v>
      </c>
      <c r="E87" s="295">
        <f t="shared" si="32"/>
        <v>4.7817840981304125E-3</v>
      </c>
      <c r="F87" s="374">
        <f t="shared" si="38"/>
        <v>7.7517740981667655</v>
      </c>
      <c r="H87" s="25">
        <v>16.876000000000001</v>
      </c>
      <c r="I87" s="188">
        <v>176.71199999999999</v>
      </c>
      <c r="J87" s="294">
        <f t="shared" si="33"/>
        <v>4.8497611472518652E-4</v>
      </c>
      <c r="K87" s="295">
        <f t="shared" si="34"/>
        <v>5.1009377294291879E-3</v>
      </c>
      <c r="L87" s="374">
        <f t="shared" si="39"/>
        <v>9.4712017065655356</v>
      </c>
      <c r="N87" s="48">
        <f t="shared" ref="N87:N91" si="46">(H87/B87)*10</f>
        <v>2.4949733885274985</v>
      </c>
      <c r="O87" s="191">
        <f t="shared" ref="O87:O91" si="47">(I87/C87)*10</f>
        <v>2.9851512745578317</v>
      </c>
      <c r="P87" s="374">
        <f t="shared" ref="P87:P91" si="48">(O87-N87)/N87</f>
        <v>0.19646617806999134</v>
      </c>
    </row>
    <row r="88" spans="1:16" ht="20.100000000000001" customHeight="1" x14ac:dyDescent="0.25">
      <c r="A88" s="45" t="s">
        <v>212</v>
      </c>
      <c r="B88" s="25">
        <v>34.549999999999997</v>
      </c>
      <c r="C88" s="188">
        <v>774.83</v>
      </c>
      <c r="D88" s="396">
        <f t="shared" si="31"/>
        <v>2.8999873676382397E-4</v>
      </c>
      <c r="E88" s="295">
        <f t="shared" si="32"/>
        <v>6.2588809783509086E-3</v>
      </c>
      <c r="F88" s="374">
        <f t="shared" si="38"/>
        <v>21.42633863965268</v>
      </c>
      <c r="H88" s="25">
        <v>8.097999999999999</v>
      </c>
      <c r="I88" s="188">
        <v>140.78100000000001</v>
      </c>
      <c r="J88" s="294">
        <f t="shared" si="33"/>
        <v>2.3271726576466932E-4</v>
      </c>
      <c r="K88" s="295">
        <f t="shared" si="34"/>
        <v>4.0637597587417414E-3</v>
      </c>
      <c r="L88" s="374">
        <f t="shared" si="39"/>
        <v>16.38466287972339</v>
      </c>
      <c r="N88" s="48">
        <f t="shared" si="46"/>
        <v>2.3438494934876988</v>
      </c>
      <c r="O88" s="191">
        <f t="shared" si="47"/>
        <v>1.8169275841152253</v>
      </c>
      <c r="P88" s="374">
        <f t="shared" si="48"/>
        <v>-0.22481047133636653</v>
      </c>
    </row>
    <row r="89" spans="1:16" ht="20.100000000000001" customHeight="1" x14ac:dyDescent="0.25">
      <c r="A89" s="45" t="s">
        <v>213</v>
      </c>
      <c r="B89" s="25">
        <v>360.05</v>
      </c>
      <c r="C89" s="188">
        <v>479.46000000000004</v>
      </c>
      <c r="D89" s="396">
        <f t="shared" si="31"/>
        <v>3.0221141873173611E-3</v>
      </c>
      <c r="E89" s="295">
        <f t="shared" si="32"/>
        <v>3.8729567439052784E-3</v>
      </c>
      <c r="F89" s="374">
        <f t="shared" si="38"/>
        <v>0.33164838216914322</v>
      </c>
      <c r="H89" s="25">
        <v>99.364999999999995</v>
      </c>
      <c r="I89" s="188">
        <v>133.096</v>
      </c>
      <c r="J89" s="294">
        <f t="shared" si="33"/>
        <v>2.855513844493254E-3</v>
      </c>
      <c r="K89" s="295">
        <f t="shared" si="34"/>
        <v>3.8419258909191635E-3</v>
      </c>
      <c r="L89" s="374">
        <f t="shared" si="39"/>
        <v>0.33946560660192232</v>
      </c>
      <c r="N89" s="48">
        <f t="shared" si="46"/>
        <v>2.7597555895014581</v>
      </c>
      <c r="O89" s="191">
        <f t="shared" si="47"/>
        <v>2.7759562841530054</v>
      </c>
      <c r="P89" s="374">
        <f t="shared" si="48"/>
        <v>5.8703367476371331E-3</v>
      </c>
    </row>
    <row r="90" spans="1:16" ht="20.100000000000001" customHeight="1" x14ac:dyDescent="0.25">
      <c r="A90" s="45" t="s">
        <v>214</v>
      </c>
      <c r="B90" s="25">
        <v>6.21</v>
      </c>
      <c r="C90" s="188">
        <v>220.59</v>
      </c>
      <c r="D90" s="396">
        <f t="shared" si="31"/>
        <v>5.2124230254800203E-5</v>
      </c>
      <c r="E90" s="295">
        <f t="shared" si="32"/>
        <v>1.7818702876946258E-3</v>
      </c>
      <c r="F90" s="374">
        <f t="shared" si="38"/>
        <v>34.521739130434781</v>
      </c>
      <c r="H90" s="25">
        <v>2.1079999999999997</v>
      </c>
      <c r="I90" s="188">
        <v>127.73399999999998</v>
      </c>
      <c r="J90" s="294">
        <f t="shared" si="33"/>
        <v>6.0578907907128047E-5</v>
      </c>
      <c r="K90" s="295">
        <f t="shared" si="34"/>
        <v>3.6871473353870016E-3</v>
      </c>
      <c r="L90" s="374">
        <f t="shared" si="39"/>
        <v>59.594876660341555</v>
      </c>
      <c r="N90" s="48">
        <f t="shared" si="46"/>
        <v>3.3945249597423506</v>
      </c>
      <c r="O90" s="191">
        <f t="shared" si="47"/>
        <v>5.790561675506595</v>
      </c>
      <c r="P90" s="374">
        <f t="shared" si="48"/>
        <v>0.70585332091536812</v>
      </c>
    </row>
    <row r="91" spans="1:16" ht="20.100000000000001" customHeight="1" x14ac:dyDescent="0.25">
      <c r="A91" s="45" t="s">
        <v>205</v>
      </c>
      <c r="B91" s="25">
        <v>487.2</v>
      </c>
      <c r="C91" s="188">
        <v>436.26</v>
      </c>
      <c r="D91" s="396">
        <f t="shared" si="31"/>
        <v>4.0893599001833583E-3</v>
      </c>
      <c r="E91" s="295">
        <f t="shared" si="32"/>
        <v>3.5239980584326463E-3</v>
      </c>
      <c r="F91" s="374">
        <f t="shared" si="38"/>
        <v>-0.10455665024630542</v>
      </c>
      <c r="H91" s="25">
        <v>270.40300000000002</v>
      </c>
      <c r="I91" s="188">
        <v>124.36099999999999</v>
      </c>
      <c r="J91" s="294">
        <f t="shared" si="33"/>
        <v>7.7707392954512091E-3</v>
      </c>
      <c r="K91" s="295">
        <f t="shared" si="34"/>
        <v>3.589782906478016E-3</v>
      </c>
      <c r="L91" s="374">
        <f t="shared" si="39"/>
        <v>-0.54009016172157864</v>
      </c>
      <c r="N91" s="48">
        <f t="shared" si="46"/>
        <v>5.5501436781609206</v>
      </c>
      <c r="O91" s="191">
        <f t="shared" si="47"/>
        <v>2.8506166047769677</v>
      </c>
      <c r="P91" s="374">
        <f t="shared" si="48"/>
        <v>-0.48638868287432524</v>
      </c>
    </row>
    <row r="92" spans="1:16" ht="20.100000000000001" customHeight="1" x14ac:dyDescent="0.25">
      <c r="A92" s="45" t="s">
        <v>215</v>
      </c>
      <c r="B92" s="25">
        <v>207.39</v>
      </c>
      <c r="C92" s="188">
        <v>152.89000000000001</v>
      </c>
      <c r="D92" s="396">
        <f t="shared" si="31"/>
        <v>1.7407478442098248E-3</v>
      </c>
      <c r="E92" s="295">
        <f t="shared" si="32"/>
        <v>1.2350067921738581E-3</v>
      </c>
      <c r="F92" s="374">
        <f t="shared" si="38"/>
        <v>-0.26278991272481783</v>
      </c>
      <c r="H92" s="25">
        <v>75.572999999999993</v>
      </c>
      <c r="I92" s="188">
        <v>109.72</v>
      </c>
      <c r="J92" s="294">
        <f t="shared" si="33"/>
        <v>2.1717883336173568E-3</v>
      </c>
      <c r="K92" s="295">
        <f t="shared" si="34"/>
        <v>3.1671583575137541E-3</v>
      </c>
      <c r="L92" s="374">
        <f t="shared" si="39"/>
        <v>0.45184126606063024</v>
      </c>
      <c r="N92" s="48">
        <f t="shared" ref="N92:N94" si="49">(H92/B92)*10</f>
        <v>3.6440040503399391</v>
      </c>
      <c r="O92" s="191">
        <f t="shared" ref="O92:O94" si="50">(I92/C92)*10</f>
        <v>7.1764013342926276</v>
      </c>
      <c r="P92" s="374">
        <f t="shared" ref="P92:P94" si="51">(O92-N92)/N92</f>
        <v>0.96937249112639179</v>
      </c>
    </row>
    <row r="93" spans="1:16" ht="20.100000000000001" customHeight="1" x14ac:dyDescent="0.25">
      <c r="A93" s="45" t="s">
        <v>216</v>
      </c>
      <c r="B93" s="25">
        <v>27.98</v>
      </c>
      <c r="C93" s="188">
        <v>218.75</v>
      </c>
      <c r="D93" s="396">
        <f t="shared" si="31"/>
        <v>2.3485281200149913E-4</v>
      </c>
      <c r="E93" s="295">
        <f t="shared" si="32"/>
        <v>1.7670072325726433E-3</v>
      </c>
      <c r="F93" s="374">
        <f t="shared" si="38"/>
        <v>6.8180843459614016</v>
      </c>
      <c r="H93" s="25">
        <v>8.8040000000000003</v>
      </c>
      <c r="I93" s="188">
        <v>89.617999999999981</v>
      </c>
      <c r="J93" s="294">
        <f t="shared" si="33"/>
        <v>2.5300602714153485E-4</v>
      </c>
      <c r="K93" s="295">
        <f t="shared" si="34"/>
        <v>2.586897536307579E-3</v>
      </c>
      <c r="L93" s="374">
        <f t="shared" si="39"/>
        <v>9.1792367105860944</v>
      </c>
      <c r="N93" s="48">
        <f t="shared" ref="N93" si="52">(H93/B93)*10</f>
        <v>3.1465332380271622</v>
      </c>
      <c r="O93" s="191">
        <f t="shared" ref="O93" si="53">(I93/C93)*10</f>
        <v>4.0968228571428558</v>
      </c>
      <c r="P93" s="374">
        <f t="shared" ref="P93" si="54">(O93-N93)/N93</f>
        <v>0.30201162588433789</v>
      </c>
    </row>
    <row r="94" spans="1:16" ht="20.100000000000001" customHeight="1" x14ac:dyDescent="0.25">
      <c r="A94" s="45" t="s">
        <v>208</v>
      </c>
      <c r="B94" s="25">
        <v>174.50999999999996</v>
      </c>
      <c r="C94" s="188">
        <v>234.80999999999997</v>
      </c>
      <c r="D94" s="396">
        <f t="shared" si="31"/>
        <v>1.4647664125225733E-3</v>
      </c>
      <c r="E94" s="295">
        <f t="shared" si="32"/>
        <v>1.8967358549960335E-3</v>
      </c>
      <c r="F94" s="374">
        <f t="shared" si="38"/>
        <v>0.34553893759669946</v>
      </c>
      <c r="H94" s="25">
        <v>173.60300000000004</v>
      </c>
      <c r="I94" s="188">
        <v>78.853000000000023</v>
      </c>
      <c r="J94" s="294">
        <f t="shared" si="33"/>
        <v>4.9889374522775875E-3</v>
      </c>
      <c r="K94" s="295">
        <f t="shared" si="34"/>
        <v>2.2761569264038656E-3</v>
      </c>
      <c r="L94" s="374">
        <f t="shared" si="39"/>
        <v>-0.54578549909851781</v>
      </c>
      <c r="N94" s="48">
        <f t="shared" si="49"/>
        <v>9.9480259010944962</v>
      </c>
      <c r="O94" s="191">
        <f t="shared" si="50"/>
        <v>3.3581619181465876</v>
      </c>
      <c r="P94" s="374">
        <f t="shared" si="51"/>
        <v>-0.66242931496819712</v>
      </c>
    </row>
    <row r="95" spans="1:16" ht="20.100000000000001" customHeight="1" thickBot="1" x14ac:dyDescent="0.3">
      <c r="A95" s="14" t="s">
        <v>17</v>
      </c>
      <c r="B95" s="25">
        <f>B96-SUM(B68:B94)</f>
        <v>4637.8999999999796</v>
      </c>
      <c r="C95" s="188">
        <f>C96-SUM(C68:C94)</f>
        <v>4436.0100000000093</v>
      </c>
      <c r="D95" s="396">
        <f t="shared" si="31"/>
        <v>3.892865821235697E-2</v>
      </c>
      <c r="E95" s="295">
        <f t="shared" si="32"/>
        <v>3.5832968017209546E-2</v>
      </c>
      <c r="F95" s="374">
        <f t="shared" si="38"/>
        <v>-4.3530477155603008E-2</v>
      </c>
      <c r="H95" s="25">
        <f>H96-SUM(H68:H94)</f>
        <v>1168.6690000000162</v>
      </c>
      <c r="I95" s="188">
        <f>I96-SUM(I68:I94)</f>
        <v>992.67999999999302</v>
      </c>
      <c r="J95" s="294">
        <f t="shared" si="33"/>
        <v>3.358476837045371E-2</v>
      </c>
      <c r="K95" s="295">
        <f t="shared" si="34"/>
        <v>2.8654527509448881E-2</v>
      </c>
      <c r="L95" s="374">
        <f t="shared" si="39"/>
        <v>-0.15058926008991491</v>
      </c>
      <c r="N95" s="48">
        <f t="shared" si="45"/>
        <v>2.5198236270726437</v>
      </c>
      <c r="O95" s="191">
        <f t="shared" si="45"/>
        <v>2.2377767408098515</v>
      </c>
      <c r="P95" s="374">
        <f t="shared" si="41"/>
        <v>-0.11193120154621884</v>
      </c>
    </row>
    <row r="96" spans="1:16" s="2" customFormat="1" ht="26.25" customHeight="1" thickBot="1" x14ac:dyDescent="0.3">
      <c r="A96" s="18" t="s">
        <v>18</v>
      </c>
      <c r="B96" s="23">
        <v>119138.44999999998</v>
      </c>
      <c r="C96" s="193">
        <v>123796.89000000003</v>
      </c>
      <c r="D96" s="341">
        <f>SUM(D68:D95)</f>
        <v>1.0000000000000002</v>
      </c>
      <c r="E96" s="342">
        <f>SUM(E68:E95)</f>
        <v>1</v>
      </c>
      <c r="F96" s="399">
        <f t="shared" si="38"/>
        <v>3.9101062671203515E-2</v>
      </c>
      <c r="H96" s="23">
        <v>34797.589999999997</v>
      </c>
      <c r="I96" s="193">
        <v>34643.042000000001</v>
      </c>
      <c r="J96" s="404">
        <f>SUM(J68:J95)</f>
        <v>1.0000000000000004</v>
      </c>
      <c r="K96" s="341">
        <f>SUM(K68:K95)</f>
        <v>0.99999999999999989</v>
      </c>
      <c r="L96" s="399">
        <f t="shared" si="39"/>
        <v>-4.4413420584585098E-3</v>
      </c>
      <c r="N96" s="44">
        <f t="shared" si="45"/>
        <v>2.9207690716137402</v>
      </c>
      <c r="O96" s="198">
        <f t="shared" si="45"/>
        <v>2.7983774067345308</v>
      </c>
      <c r="P96" s="399">
        <f t="shared" si="41"/>
        <v>-4.1903917043187307E-2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N10" sqref="N10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97</v>
      </c>
      <c r="B1" s="6"/>
    </row>
    <row r="3" spans="1:19" ht="15.75" thickBot="1" x14ac:dyDescent="0.3"/>
    <row r="4" spans="1:19" x14ac:dyDescent="0.25">
      <c r="A4" s="440" t="s">
        <v>16</v>
      </c>
      <c r="B4" s="458"/>
      <c r="C4" s="458"/>
      <c r="D4" s="458"/>
      <c r="E4" s="461" t="s">
        <v>1</v>
      </c>
      <c r="F4" s="457"/>
      <c r="G4" s="452" t="s">
        <v>116</v>
      </c>
      <c r="H4" s="452"/>
      <c r="I4" s="176" t="s">
        <v>0</v>
      </c>
      <c r="K4" s="453" t="s">
        <v>19</v>
      </c>
      <c r="L4" s="457"/>
      <c r="M4" s="452" t="s">
        <v>116</v>
      </c>
      <c r="N4" s="452"/>
      <c r="O4" s="176" t="s">
        <v>0</v>
      </c>
      <c r="P4"/>
      <c r="Q4" s="451" t="s">
        <v>22</v>
      </c>
      <c r="R4" s="452"/>
      <c r="S4" s="176" t="s">
        <v>0</v>
      </c>
    </row>
    <row r="5" spans="1:19" x14ac:dyDescent="0.25">
      <c r="A5" s="459"/>
      <c r="B5" s="460"/>
      <c r="C5" s="460"/>
      <c r="D5" s="460"/>
      <c r="E5" s="462" t="s">
        <v>157</v>
      </c>
      <c r="F5" s="450"/>
      <c r="G5" s="454" t="str">
        <f>E5</f>
        <v>jan-dez</v>
      </c>
      <c r="H5" s="454"/>
      <c r="I5" s="177" t="s">
        <v>123</v>
      </c>
      <c r="K5" s="449" t="str">
        <f>E5</f>
        <v>jan-dez</v>
      </c>
      <c r="L5" s="450"/>
      <c r="M5" s="463" t="str">
        <f>E5</f>
        <v>jan-dez</v>
      </c>
      <c r="N5" s="456"/>
      <c r="O5" s="177" t="str">
        <f>I5</f>
        <v>2021/2020</v>
      </c>
      <c r="P5"/>
      <c r="Q5" s="449" t="str">
        <f>E5</f>
        <v>jan-dez</v>
      </c>
      <c r="R5" s="450"/>
      <c r="S5" s="177" t="str">
        <f>O5</f>
        <v>2021/2020</v>
      </c>
    </row>
    <row r="6" spans="1:19" ht="15.75" thickBot="1" x14ac:dyDescent="0.3">
      <c r="A6" s="441"/>
      <c r="B6" s="467"/>
      <c r="C6" s="467"/>
      <c r="D6" s="467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904785.39000000036</v>
      </c>
      <c r="F7" s="193">
        <v>966399.21999999939</v>
      </c>
      <c r="G7" s="341">
        <f>E7/E15</f>
        <v>0.37066645996188213</v>
      </c>
      <c r="H7" s="342">
        <f>F7/F15</f>
        <v>0.38266576838867195</v>
      </c>
      <c r="I7" s="218">
        <f t="shared" ref="I7:I18" si="0">(F7-E7)/E7</f>
        <v>6.8097728677956437E-2</v>
      </c>
      <c r="J7" s="12"/>
      <c r="K7" s="23">
        <v>187384.92199999961</v>
      </c>
      <c r="L7" s="193">
        <v>200964.34399999978</v>
      </c>
      <c r="M7" s="341">
        <f>K7/K15</f>
        <v>0.35900357380030429</v>
      </c>
      <c r="N7" s="342">
        <f>L7/L15</f>
        <v>0.36696070650665175</v>
      </c>
      <c r="O7" s="218">
        <f t="shared" ref="O7:O18" si="1">(L7-K7)/K7</f>
        <v>7.2468061224265384E-2</v>
      </c>
      <c r="P7" s="52"/>
      <c r="Q7" s="251">
        <f t="shared" ref="Q7:Q18" si="2">(K7/E7)*10</f>
        <v>2.0710427474961719</v>
      </c>
      <c r="R7" s="252">
        <f t="shared" ref="R7:R18" si="3">(L7/F7)*10</f>
        <v>2.0795168274245905</v>
      </c>
      <c r="S7" s="70">
        <f>(R7-Q7)/Q7</f>
        <v>4.0916972566904034E-3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655793.98000000045</v>
      </c>
      <c r="F8" s="241">
        <v>688558.83999999927</v>
      </c>
      <c r="G8" s="343">
        <f>E8/E7</f>
        <v>0.72480611120389571</v>
      </c>
      <c r="H8" s="344">
        <f>F8/F7</f>
        <v>0.71249937474080294</v>
      </c>
      <c r="I8" s="281">
        <f t="shared" si="0"/>
        <v>4.9962123775516815E-2</v>
      </c>
      <c r="J8" s="5"/>
      <c r="K8" s="240">
        <v>160315.9419999996</v>
      </c>
      <c r="L8" s="241">
        <v>171404.50499999977</v>
      </c>
      <c r="M8" s="348">
        <f>K8/K7</f>
        <v>0.85554344655329273</v>
      </c>
      <c r="N8" s="344">
        <f>L8/L7</f>
        <v>0.85291003164222978</v>
      </c>
      <c r="O8" s="282">
        <f t="shared" si="1"/>
        <v>6.9166939118258094E-2</v>
      </c>
      <c r="P8" s="57"/>
      <c r="Q8" s="253">
        <f t="shared" si="2"/>
        <v>2.4446083204362363</v>
      </c>
      <c r="R8" s="254">
        <f t="shared" si="3"/>
        <v>2.4893225537558989</v>
      </c>
      <c r="S8" s="242">
        <f t="shared" ref="S8:S18" si="4">(R8-Q8)/Q8</f>
        <v>1.8290960128812553E-2</v>
      </c>
    </row>
    <row r="9" spans="1:19" ht="24" customHeight="1" x14ac:dyDescent="0.25">
      <c r="A9" s="14"/>
      <c r="B9" s="1" t="s">
        <v>39</v>
      </c>
      <c r="D9" s="1"/>
      <c r="E9" s="25">
        <v>186029.09999999992</v>
      </c>
      <c r="F9" s="188">
        <v>178147.76000000013</v>
      </c>
      <c r="G9" s="345">
        <f>E9/E7</f>
        <v>0.20560577354150231</v>
      </c>
      <c r="H9" s="295">
        <f>F9/F7</f>
        <v>0.18434178785864525</v>
      </c>
      <c r="I9" s="242">
        <f t="shared" si="0"/>
        <v>-4.2366167443694543E-2</v>
      </c>
      <c r="J9" s="1"/>
      <c r="K9" s="25">
        <v>23743.640000000014</v>
      </c>
      <c r="L9" s="188">
        <v>23540.052000000003</v>
      </c>
      <c r="M9" s="345">
        <f>K9/K7</f>
        <v>0.12671051516087331</v>
      </c>
      <c r="N9" s="295">
        <f>L9/L7</f>
        <v>0.11713546558288981</v>
      </c>
      <c r="O9" s="242">
        <f t="shared" si="1"/>
        <v>-8.5744224558665198E-3</v>
      </c>
      <c r="P9" s="8"/>
      <c r="Q9" s="253">
        <f t="shared" si="2"/>
        <v>1.2763400994790612</v>
      </c>
      <c r="R9" s="254">
        <f t="shared" si="3"/>
        <v>1.3213779393016218</v>
      </c>
      <c r="S9" s="242">
        <f t="shared" si="4"/>
        <v>3.528670754835863E-2</v>
      </c>
    </row>
    <row r="10" spans="1:19" ht="24" customHeight="1" thickBot="1" x14ac:dyDescent="0.3">
      <c r="A10" s="14"/>
      <c r="B10" s="1" t="s">
        <v>38</v>
      </c>
      <c r="D10" s="1"/>
      <c r="E10" s="25">
        <v>62962.310000000005</v>
      </c>
      <c r="F10" s="188">
        <v>99692.619999999981</v>
      </c>
      <c r="G10" s="345">
        <f>E10/E7</f>
        <v>6.9588115254601957E-2</v>
      </c>
      <c r="H10" s="295">
        <f>F10/F7</f>
        <v>0.10315883740055176</v>
      </c>
      <c r="I10" s="250">
        <f t="shared" si="0"/>
        <v>0.58336979694677615</v>
      </c>
      <c r="J10" s="1"/>
      <c r="K10" s="25">
        <v>3325.3399999999997</v>
      </c>
      <c r="L10" s="188">
        <v>6019.7870000000003</v>
      </c>
      <c r="M10" s="345">
        <f>K10/K7</f>
        <v>1.7746038285833939E-2</v>
      </c>
      <c r="N10" s="295">
        <f>L10/L7</f>
        <v>2.9954502774880338E-2</v>
      </c>
      <c r="O10" s="284">
        <f t="shared" si="1"/>
        <v>0.81027714459273359</v>
      </c>
      <c r="P10" s="8"/>
      <c r="Q10" s="253">
        <f t="shared" si="2"/>
        <v>0.52814771249657122</v>
      </c>
      <c r="R10" s="254">
        <f t="shared" si="3"/>
        <v>0.60383476730775065</v>
      </c>
      <c r="S10" s="242">
        <f t="shared" si="4"/>
        <v>0.14330660347538815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1536183.7500000009</v>
      </c>
      <c r="F11" s="193">
        <v>1559040.2099999995</v>
      </c>
      <c r="G11" s="341">
        <f>E11/E15</f>
        <v>0.62933354003811781</v>
      </c>
      <c r="H11" s="342">
        <f>F11/F15</f>
        <v>0.61733423161132794</v>
      </c>
      <c r="I11" s="218">
        <f t="shared" si="0"/>
        <v>1.4878727886555598E-2</v>
      </c>
      <c r="J11" s="12"/>
      <c r="K11" s="23">
        <v>334573.45300000097</v>
      </c>
      <c r="L11" s="193">
        <v>346681.05899999972</v>
      </c>
      <c r="M11" s="341">
        <f>K11/K15</f>
        <v>0.64099642619969566</v>
      </c>
      <c r="N11" s="342">
        <f>L11/L15</f>
        <v>0.63303929349334853</v>
      </c>
      <c r="O11" s="218">
        <f t="shared" si="1"/>
        <v>3.6188184960385103E-2</v>
      </c>
      <c r="P11" s="8"/>
      <c r="Q11" s="255">
        <f t="shared" si="2"/>
        <v>2.1779520386151772</v>
      </c>
      <c r="R11" s="256">
        <f t="shared" si="3"/>
        <v>2.2236826014897964</v>
      </c>
      <c r="S11" s="72">
        <f t="shared" si="4"/>
        <v>2.0997047714464995E-2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1203878.1200000013</v>
      </c>
      <c r="F12" s="189">
        <v>1212050.8299999998</v>
      </c>
      <c r="G12" s="345">
        <f>E12/E11</f>
        <v>0.78368106679946359</v>
      </c>
      <c r="H12" s="295">
        <f>F12/F11</f>
        <v>0.77743397651045842</v>
      </c>
      <c r="I12" s="281">
        <f t="shared" si="0"/>
        <v>6.7886523263655267E-3</v>
      </c>
      <c r="J12" s="5"/>
      <c r="K12" s="37">
        <v>302533.67500000092</v>
      </c>
      <c r="L12" s="189">
        <v>312779.3699999997</v>
      </c>
      <c r="M12" s="345">
        <f>K12/K11</f>
        <v>0.90423693896598556</v>
      </c>
      <c r="N12" s="295">
        <f>L12/L11</f>
        <v>0.90221072619949494</v>
      </c>
      <c r="O12" s="281">
        <f t="shared" si="1"/>
        <v>3.3866296041254761E-2</v>
      </c>
      <c r="P12" s="57"/>
      <c r="Q12" s="253">
        <f t="shared" si="2"/>
        <v>2.5129925527677219</v>
      </c>
      <c r="R12" s="254">
        <f t="shared" si="3"/>
        <v>2.5805796445022007</v>
      </c>
      <c r="S12" s="242">
        <f t="shared" si="4"/>
        <v>2.6895062486373345E-2</v>
      </c>
    </row>
    <row r="13" spans="1:19" ht="24" customHeight="1" x14ac:dyDescent="0.25">
      <c r="A13" s="14"/>
      <c r="B13" s="5" t="s">
        <v>39</v>
      </c>
      <c r="D13" s="5"/>
      <c r="E13" s="217">
        <v>170942.42999999996</v>
      </c>
      <c r="F13" s="215">
        <v>162626.65999999997</v>
      </c>
      <c r="G13" s="345">
        <f>E13/E11</f>
        <v>0.11127733254566706</v>
      </c>
      <c r="H13" s="295">
        <f>F13/F11</f>
        <v>0.10431203695509561</v>
      </c>
      <c r="I13" s="242">
        <f t="shared" si="0"/>
        <v>-4.8646611610704209E-2</v>
      </c>
      <c r="J13" s="243"/>
      <c r="K13" s="217">
        <v>18614.415000000026</v>
      </c>
      <c r="L13" s="215">
        <v>18223.026000000002</v>
      </c>
      <c r="M13" s="345">
        <f>K13/K11</f>
        <v>5.5636258146279087E-2</v>
      </c>
      <c r="N13" s="295">
        <f>L13/L11</f>
        <v>5.2564238878709597E-2</v>
      </c>
      <c r="O13" s="242">
        <f t="shared" si="1"/>
        <v>-2.10261241086558E-2</v>
      </c>
      <c r="P13" s="244"/>
      <c r="Q13" s="253">
        <f t="shared" si="2"/>
        <v>1.0889288867602989</v>
      </c>
      <c r="R13" s="254">
        <f t="shared" si="3"/>
        <v>1.1205435812307776</v>
      </c>
      <c r="S13" s="242">
        <f t="shared" si="4"/>
        <v>2.9032836629521715E-2</v>
      </c>
    </row>
    <row r="14" spans="1:19" ht="24" customHeight="1" thickBot="1" x14ac:dyDescent="0.3">
      <c r="A14" s="14"/>
      <c r="B14" s="1" t="s">
        <v>38</v>
      </c>
      <c r="D14" s="1"/>
      <c r="E14" s="217">
        <v>161363.19999999981</v>
      </c>
      <c r="F14" s="215">
        <v>184362.71999999983</v>
      </c>
      <c r="G14" s="345">
        <f>E14/E11</f>
        <v>0.10504160065486938</v>
      </c>
      <c r="H14" s="295">
        <f>F14/F11</f>
        <v>0.11825398653444602</v>
      </c>
      <c r="I14" s="250">
        <f t="shared" si="0"/>
        <v>0.14253262206004869</v>
      </c>
      <c r="J14" s="243"/>
      <c r="K14" s="217">
        <v>13425.363000000007</v>
      </c>
      <c r="L14" s="215">
        <v>15678.662999999997</v>
      </c>
      <c r="M14" s="345">
        <f>K14/K11</f>
        <v>4.0126802887735291E-2</v>
      </c>
      <c r="N14" s="295">
        <f>L14/L11</f>
        <v>4.5225034921795394E-2</v>
      </c>
      <c r="O14" s="284">
        <f t="shared" si="1"/>
        <v>0.16783903720145138</v>
      </c>
      <c r="P14" s="244"/>
      <c r="Q14" s="253">
        <f t="shared" si="2"/>
        <v>0.83199657666680027</v>
      </c>
      <c r="R14" s="254">
        <f t="shared" si="3"/>
        <v>0.8504248038865998</v>
      </c>
      <c r="S14" s="242">
        <f t="shared" si="4"/>
        <v>2.214940269781868E-2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2440969.1400000015</v>
      </c>
      <c r="F15" s="193">
        <v>2525439.4299999992</v>
      </c>
      <c r="G15" s="341">
        <f>G7+G11</f>
        <v>1</v>
      </c>
      <c r="H15" s="342">
        <f>H7+H11</f>
        <v>0.99999999999999989</v>
      </c>
      <c r="I15" s="218">
        <f t="shared" si="0"/>
        <v>3.4605226512612795E-2</v>
      </c>
      <c r="J15" s="12"/>
      <c r="K15" s="23">
        <v>521958.37500000058</v>
      </c>
      <c r="L15" s="193">
        <v>547645.40299999935</v>
      </c>
      <c r="M15" s="341">
        <f>M7+M11</f>
        <v>1</v>
      </c>
      <c r="N15" s="342">
        <f>N7+N11</f>
        <v>1.0000000000000002</v>
      </c>
      <c r="O15" s="218">
        <f t="shared" si="1"/>
        <v>4.9212790196150678E-2</v>
      </c>
      <c r="P15" s="8"/>
      <c r="Q15" s="255">
        <f t="shared" si="2"/>
        <v>2.1383243501390607</v>
      </c>
      <c r="R15" s="256">
        <f t="shared" si="3"/>
        <v>2.1685152947817858</v>
      </c>
      <c r="S15" s="72">
        <f t="shared" si="4"/>
        <v>1.4118973410540686E-2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1859672.1000000017</v>
      </c>
      <c r="F16" s="241">
        <f t="shared" ref="F16:F17" si="5">F8+F12</f>
        <v>1900609.669999999</v>
      </c>
      <c r="G16" s="343">
        <f>E16/E15</f>
        <v>0.76185809542844141</v>
      </c>
      <c r="H16" s="344">
        <f>F16/F15</f>
        <v>0.75258572722926065</v>
      </c>
      <c r="I16" s="282">
        <f t="shared" si="0"/>
        <v>2.2013326973070808E-2</v>
      </c>
      <c r="J16" s="5"/>
      <c r="K16" s="240">
        <f t="shared" ref="K16:L18" si="6">K8+K12</f>
        <v>462849.61700000055</v>
      </c>
      <c r="L16" s="241">
        <f t="shared" si="6"/>
        <v>484183.87499999948</v>
      </c>
      <c r="M16" s="348">
        <f>K16/K15</f>
        <v>0.88675580116901087</v>
      </c>
      <c r="N16" s="344">
        <f>L16/L15</f>
        <v>0.88411930849349252</v>
      </c>
      <c r="O16" s="282">
        <f t="shared" si="1"/>
        <v>4.6093282172898285E-2</v>
      </c>
      <c r="P16" s="57"/>
      <c r="Q16" s="253">
        <f t="shared" si="2"/>
        <v>2.4888775661042617</v>
      </c>
      <c r="R16" s="254">
        <f t="shared" si="3"/>
        <v>2.5475187390791278</v>
      </c>
      <c r="S16" s="242">
        <f t="shared" si="4"/>
        <v>2.356129275842796E-2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356971.52999999991</v>
      </c>
      <c r="F17" s="215">
        <f t="shared" si="5"/>
        <v>340774.4200000001</v>
      </c>
      <c r="G17" s="346">
        <f>E17/E15</f>
        <v>0.14624172184331657</v>
      </c>
      <c r="H17" s="295">
        <f>F17/F15</f>
        <v>0.13493668307855644</v>
      </c>
      <c r="I17" s="242">
        <f t="shared" si="0"/>
        <v>-4.5373674477625192E-2</v>
      </c>
      <c r="J17" s="243"/>
      <c r="K17" s="217">
        <f t="shared" si="6"/>
        <v>42358.055000000037</v>
      </c>
      <c r="L17" s="215">
        <f t="shared" si="6"/>
        <v>41763.078000000009</v>
      </c>
      <c r="M17" s="345">
        <f>K17/K15</f>
        <v>8.1152170419719755E-2</v>
      </c>
      <c r="N17" s="295">
        <f>L17/L15</f>
        <v>7.6259341850076767E-2</v>
      </c>
      <c r="O17" s="242">
        <f t="shared" si="1"/>
        <v>-1.4046372053674976E-2</v>
      </c>
      <c r="P17" s="244"/>
      <c r="Q17" s="253">
        <f t="shared" si="2"/>
        <v>1.1865947684959652</v>
      </c>
      <c r="R17" s="254">
        <f t="shared" si="3"/>
        <v>1.2255344165797419</v>
      </c>
      <c r="S17" s="242">
        <f t="shared" si="4"/>
        <v>3.2816298468207099E-2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224325.50999999981</v>
      </c>
      <c r="F18" s="249">
        <f>F10+F14</f>
        <v>284055.33999999979</v>
      </c>
      <c r="G18" s="347">
        <f>E18/E15</f>
        <v>9.1900182728241978E-2</v>
      </c>
      <c r="H18" s="301">
        <f>F18/F15</f>
        <v>0.11247758969218274</v>
      </c>
      <c r="I18" s="283">
        <f t="shared" si="0"/>
        <v>0.26626409987878791</v>
      </c>
      <c r="J18" s="243"/>
      <c r="K18" s="248">
        <f t="shared" si="6"/>
        <v>16750.703000000005</v>
      </c>
      <c r="L18" s="249">
        <f t="shared" si="6"/>
        <v>21698.449999999997</v>
      </c>
      <c r="M18" s="347">
        <f>K18/K15</f>
        <v>3.209202841126936E-2</v>
      </c>
      <c r="N18" s="301">
        <f>L18/L15</f>
        <v>3.9621349656430917E-2</v>
      </c>
      <c r="O18" s="283">
        <f t="shared" si="1"/>
        <v>0.29537548364387994</v>
      </c>
      <c r="P18" s="244"/>
      <c r="Q18" s="257">
        <f t="shared" si="2"/>
        <v>0.74671413875310122</v>
      </c>
      <c r="R18" s="258">
        <f t="shared" si="3"/>
        <v>0.76388108035568048</v>
      </c>
      <c r="S18" s="250">
        <f t="shared" si="4"/>
        <v>2.298997797369343E-2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85" workbookViewId="0">
      <selection activeCell="K101" sqref="K101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106</v>
      </c>
    </row>
    <row r="3" spans="1:16" ht="8.25" customHeight="1" thickBot="1" x14ac:dyDescent="0.3"/>
    <row r="4" spans="1:16" x14ac:dyDescent="0.25">
      <c r="A4" s="468" t="s">
        <v>3</v>
      </c>
      <c r="B4" s="461" t="s">
        <v>1</v>
      </c>
      <c r="C4" s="452"/>
      <c r="D4" s="461" t="s">
        <v>116</v>
      </c>
      <c r="E4" s="452"/>
      <c r="F4" s="176" t="s">
        <v>0</v>
      </c>
      <c r="H4" s="471" t="s">
        <v>19</v>
      </c>
      <c r="I4" s="472"/>
      <c r="J4" s="461" t="s">
        <v>116</v>
      </c>
      <c r="K4" s="457"/>
      <c r="L4" s="176" t="s">
        <v>0</v>
      </c>
      <c r="N4" s="451" t="s">
        <v>22</v>
      </c>
      <c r="O4" s="452"/>
      <c r="P4" s="176" t="s">
        <v>0</v>
      </c>
    </row>
    <row r="5" spans="1:16" x14ac:dyDescent="0.25">
      <c r="A5" s="469"/>
      <c r="B5" s="462" t="s">
        <v>157</v>
      </c>
      <c r="C5" s="454"/>
      <c r="D5" s="462" t="str">
        <f>B5</f>
        <v>jan-dez</v>
      </c>
      <c r="E5" s="454"/>
      <c r="F5" s="177" t="s">
        <v>123</v>
      </c>
      <c r="H5" s="449" t="str">
        <f>B5</f>
        <v>jan-dez</v>
      </c>
      <c r="I5" s="454"/>
      <c r="J5" s="462" t="str">
        <f>B5</f>
        <v>jan-dez</v>
      </c>
      <c r="K5" s="450"/>
      <c r="L5" s="177" t="str">
        <f>F5</f>
        <v>2021/2020</v>
      </c>
      <c r="N5" s="449" t="str">
        <f>B5</f>
        <v>jan-dez</v>
      </c>
      <c r="O5" s="450"/>
      <c r="P5" s="177" t="str">
        <f>F5</f>
        <v>2021/2020</v>
      </c>
    </row>
    <row r="6" spans="1:16" ht="19.5" customHeight="1" thickBot="1" x14ac:dyDescent="0.3">
      <c r="A6" s="470"/>
      <c r="B6" s="120"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164</v>
      </c>
      <c r="B7" s="46">
        <v>243519.31000000026</v>
      </c>
      <c r="C7" s="195">
        <v>256361.42999999982</v>
      </c>
      <c r="D7" s="345">
        <f>B7/$B$33</f>
        <v>9.9763371035489698E-2</v>
      </c>
      <c r="E7" s="344">
        <f>C7/$C$33</f>
        <v>0.10151161297105432</v>
      </c>
      <c r="F7" s="67">
        <f>(C7-B7)/B7</f>
        <v>5.2735530500638922E-2</v>
      </c>
      <c r="H7" s="46">
        <v>63443.213999999978</v>
      </c>
      <c r="I7" s="195">
        <v>67794.072000000015</v>
      </c>
      <c r="J7" s="345">
        <f>H7/$H$33</f>
        <v>0.12154841657632179</v>
      </c>
      <c r="K7" s="344">
        <f>I7/$I$33</f>
        <v>0.12379191284839475</v>
      </c>
      <c r="L7" s="67">
        <f>(I7-H7)/H7</f>
        <v>6.8578776604855451E-2</v>
      </c>
      <c r="N7" s="40">
        <f t="shared" ref="N7:N33" si="0">(H7/B7)*10</f>
        <v>2.6052641985557496</v>
      </c>
      <c r="O7" s="200">
        <f t="shared" ref="O7:O33" si="1">(I7/C7)*10</f>
        <v>2.6444723763633267</v>
      </c>
      <c r="P7" s="76">
        <f>(O7-N7)/N7</f>
        <v>1.5049597591412188E-2</v>
      </c>
    </row>
    <row r="8" spans="1:16" ht="20.100000000000001" customHeight="1" x14ac:dyDescent="0.25">
      <c r="A8" s="14" t="s">
        <v>162</v>
      </c>
      <c r="B8" s="25">
        <v>220258.17999999993</v>
      </c>
      <c r="C8" s="188">
        <v>229040.75000000003</v>
      </c>
      <c r="D8" s="345">
        <f t="shared" ref="D8:D32" si="2">B8/$B$33</f>
        <v>9.023390602963538E-2</v>
      </c>
      <c r="E8" s="295">
        <f t="shared" ref="E8:E32" si="3">C8/$C$33</f>
        <v>9.0693424391493013E-2</v>
      </c>
      <c r="F8" s="67">
        <f t="shared" ref="F8:F33" si="4">(C8-B8)/B8</f>
        <v>3.9873978800696971E-2</v>
      </c>
      <c r="H8" s="25">
        <v>59091.210999999959</v>
      </c>
      <c r="I8" s="188">
        <v>61851.181000000004</v>
      </c>
      <c r="J8" s="345">
        <f t="shared" ref="J8:J32" si="5">H8/$H$33</f>
        <v>0.11321058120774471</v>
      </c>
      <c r="K8" s="295">
        <f t="shared" ref="K8:K32" si="6">I8/$I$33</f>
        <v>0.11294019937203785</v>
      </c>
      <c r="L8" s="67">
        <f t="shared" ref="L8:L33" si="7">(I8-H8)/H8</f>
        <v>4.6706945978819872E-2</v>
      </c>
      <c r="N8" s="40">
        <f t="shared" si="0"/>
        <v>2.6828157301581252</v>
      </c>
      <c r="O8" s="201">
        <f t="shared" si="1"/>
        <v>2.7004443969031708</v>
      </c>
      <c r="P8" s="67">
        <f t="shared" ref="P8:P71" si="8">(O8-N8)/N8</f>
        <v>6.5709569788479517E-3</v>
      </c>
    </row>
    <row r="9" spans="1:16" ht="20.100000000000001" customHeight="1" x14ac:dyDescent="0.25">
      <c r="A9" s="14" t="s">
        <v>163</v>
      </c>
      <c r="B9" s="25">
        <v>195938.93000000002</v>
      </c>
      <c r="C9" s="188">
        <v>177417.02</v>
      </c>
      <c r="D9" s="345">
        <f t="shared" si="2"/>
        <v>8.0270957460773132E-2</v>
      </c>
      <c r="E9" s="295">
        <f t="shared" si="3"/>
        <v>7.0251940273222124E-2</v>
      </c>
      <c r="F9" s="67">
        <f t="shared" si="4"/>
        <v>-9.452899431470832E-2</v>
      </c>
      <c r="H9" s="25">
        <v>45742.662000000033</v>
      </c>
      <c r="I9" s="188">
        <v>42635.762000000024</v>
      </c>
      <c r="J9" s="345">
        <f t="shared" si="5"/>
        <v>8.7636608953731293E-2</v>
      </c>
      <c r="K9" s="295">
        <f t="shared" si="6"/>
        <v>7.7852862027949915E-2</v>
      </c>
      <c r="L9" s="67">
        <f t="shared" si="7"/>
        <v>-6.7921276641049147E-2</v>
      </c>
      <c r="N9" s="40">
        <f t="shared" si="0"/>
        <v>2.3345366844659217</v>
      </c>
      <c r="O9" s="201">
        <f t="shared" si="1"/>
        <v>2.4031382107534007</v>
      </c>
      <c r="P9" s="67">
        <f t="shared" si="8"/>
        <v>2.9385499377223633E-2</v>
      </c>
    </row>
    <row r="10" spans="1:16" ht="20.100000000000001" customHeight="1" x14ac:dyDescent="0.25">
      <c r="A10" s="14" t="s">
        <v>167</v>
      </c>
      <c r="B10" s="25">
        <v>120605.21999999997</v>
      </c>
      <c r="C10" s="188">
        <v>114712.92000000001</v>
      </c>
      <c r="D10" s="345">
        <f t="shared" si="2"/>
        <v>4.9408744266222042E-2</v>
      </c>
      <c r="E10" s="295">
        <f t="shared" si="3"/>
        <v>4.5422954372736676E-2</v>
      </c>
      <c r="F10" s="67">
        <f t="shared" si="4"/>
        <v>-4.8856094288455845E-2</v>
      </c>
      <c r="H10" s="25">
        <v>37399.477000000014</v>
      </c>
      <c r="I10" s="188">
        <v>37509.388000000014</v>
      </c>
      <c r="J10" s="345">
        <f t="shared" si="5"/>
        <v>7.1652221309793179E-2</v>
      </c>
      <c r="K10" s="295">
        <f t="shared" si="6"/>
        <v>6.8492107839349503E-2</v>
      </c>
      <c r="L10" s="67">
        <f t="shared" si="7"/>
        <v>2.9388378880271511E-3</v>
      </c>
      <c r="N10" s="40">
        <f t="shared" si="0"/>
        <v>3.1009832741899581</v>
      </c>
      <c r="O10" s="201">
        <f t="shared" si="1"/>
        <v>3.2698485924689225</v>
      </c>
      <c r="P10" s="67">
        <f t="shared" si="8"/>
        <v>5.4455410864180008E-2</v>
      </c>
    </row>
    <row r="11" spans="1:16" ht="20.100000000000001" customHeight="1" x14ac:dyDescent="0.25">
      <c r="A11" s="14" t="s">
        <v>165</v>
      </c>
      <c r="B11" s="25">
        <v>155069.0800000001</v>
      </c>
      <c r="C11" s="188">
        <v>179493.40999999992</v>
      </c>
      <c r="D11" s="345">
        <f t="shared" si="2"/>
        <v>6.3527669178152765E-2</v>
      </c>
      <c r="E11" s="295">
        <f t="shared" si="3"/>
        <v>7.1074129859451857E-2</v>
      </c>
      <c r="F11" s="67">
        <f t="shared" si="4"/>
        <v>0.15750612565702846</v>
      </c>
      <c r="H11" s="25">
        <v>31906.323999999993</v>
      </c>
      <c r="I11" s="188">
        <v>34306.098000000005</v>
      </c>
      <c r="J11" s="345">
        <f t="shared" si="5"/>
        <v>6.1128100492687749E-2</v>
      </c>
      <c r="K11" s="295">
        <f t="shared" si="6"/>
        <v>6.2642903258333396E-2</v>
      </c>
      <c r="L11" s="67">
        <f t="shared" si="7"/>
        <v>7.5213114491033586E-2</v>
      </c>
      <c r="N11" s="40">
        <f t="shared" si="0"/>
        <v>2.0575555100991103</v>
      </c>
      <c r="O11" s="201">
        <f t="shared" si="1"/>
        <v>1.9112733999537934</v>
      </c>
      <c r="P11" s="67">
        <f t="shared" si="8"/>
        <v>-7.1095097763982387E-2</v>
      </c>
    </row>
    <row r="12" spans="1:16" ht="20.100000000000001" customHeight="1" x14ac:dyDescent="0.25">
      <c r="A12" s="14" t="s">
        <v>161</v>
      </c>
      <c r="B12" s="25">
        <v>189587.97000000015</v>
      </c>
      <c r="C12" s="188">
        <v>208596.6099999999</v>
      </c>
      <c r="D12" s="345">
        <f t="shared" si="2"/>
        <v>7.7669138414425062E-2</v>
      </c>
      <c r="E12" s="295">
        <f t="shared" si="3"/>
        <v>8.259814411783381E-2</v>
      </c>
      <c r="F12" s="67">
        <f t="shared" si="4"/>
        <v>0.10026290170204226</v>
      </c>
      <c r="H12" s="25">
        <v>31466.848999999991</v>
      </c>
      <c r="I12" s="188">
        <v>32957.538000000015</v>
      </c>
      <c r="J12" s="345">
        <f t="shared" si="5"/>
        <v>6.0286127222309624E-2</v>
      </c>
      <c r="K12" s="295">
        <f t="shared" si="6"/>
        <v>6.0180433944042475E-2</v>
      </c>
      <c r="L12" s="67">
        <f t="shared" si="7"/>
        <v>4.7373316597414138E-2</v>
      </c>
      <c r="N12" s="40">
        <f t="shared" si="0"/>
        <v>1.6597492446382525</v>
      </c>
      <c r="O12" s="201">
        <f t="shared" si="1"/>
        <v>1.5799651777658339</v>
      </c>
      <c r="P12" s="67">
        <f t="shared" si="8"/>
        <v>-4.806995221124969E-2</v>
      </c>
    </row>
    <row r="13" spans="1:16" ht="20.100000000000001" customHeight="1" x14ac:dyDescent="0.25">
      <c r="A13" s="14" t="s">
        <v>169</v>
      </c>
      <c r="B13" s="25">
        <v>99499.540000000037</v>
      </c>
      <c r="C13" s="188">
        <v>95124.229999999981</v>
      </c>
      <c r="D13" s="345">
        <f t="shared" si="2"/>
        <v>4.0762309678359969E-2</v>
      </c>
      <c r="E13" s="295">
        <f t="shared" si="3"/>
        <v>3.7666407227988856E-2</v>
      </c>
      <c r="F13" s="67">
        <f t="shared" si="4"/>
        <v>-4.3973168117159678E-2</v>
      </c>
      <c r="H13" s="25">
        <v>28362.620000000003</v>
      </c>
      <c r="I13" s="188">
        <v>29099.716999999975</v>
      </c>
      <c r="J13" s="345">
        <f t="shared" si="5"/>
        <v>5.4338854127975254E-2</v>
      </c>
      <c r="K13" s="295">
        <f t="shared" si="6"/>
        <v>5.313605636163804E-2</v>
      </c>
      <c r="L13" s="67">
        <f t="shared" si="7"/>
        <v>2.5988325479097924E-2</v>
      </c>
      <c r="N13" s="40">
        <f t="shared" si="0"/>
        <v>2.8505277511835727</v>
      </c>
      <c r="O13" s="201">
        <f t="shared" si="1"/>
        <v>3.0591277322297361</v>
      </c>
      <c r="P13" s="67">
        <f t="shared" si="8"/>
        <v>7.3179424743207724E-2</v>
      </c>
    </row>
    <row r="14" spans="1:16" ht="20.100000000000001" customHeight="1" x14ac:dyDescent="0.25">
      <c r="A14" s="14" t="s">
        <v>170</v>
      </c>
      <c r="B14" s="25">
        <v>110442.87</v>
      </c>
      <c r="C14" s="188">
        <v>129732.51</v>
      </c>
      <c r="D14" s="345">
        <f t="shared" si="2"/>
        <v>4.5245500317959764E-2</v>
      </c>
      <c r="E14" s="295">
        <f t="shared" si="3"/>
        <v>5.1370271826317412E-2</v>
      </c>
      <c r="F14" s="67">
        <f t="shared" si="4"/>
        <v>0.17465717795997152</v>
      </c>
      <c r="H14" s="25">
        <v>23395.658000000014</v>
      </c>
      <c r="I14" s="188">
        <v>28152.94899999999</v>
      </c>
      <c r="J14" s="345">
        <f t="shared" si="5"/>
        <v>4.4822842434514086E-2</v>
      </c>
      <c r="K14" s="295">
        <f t="shared" si="6"/>
        <v>5.1407258868198684E-2</v>
      </c>
      <c r="L14" s="67">
        <f t="shared" si="7"/>
        <v>0.20334076519668617</v>
      </c>
      <c r="N14" s="40">
        <f t="shared" si="0"/>
        <v>2.1183493330080987</v>
      </c>
      <c r="O14" s="201">
        <f t="shared" si="1"/>
        <v>2.1700766446282422</v>
      </c>
      <c r="P14" s="67">
        <f t="shared" si="8"/>
        <v>2.4418688086109822E-2</v>
      </c>
    </row>
    <row r="15" spans="1:16" ht="20.100000000000001" customHeight="1" x14ac:dyDescent="0.25">
      <c r="A15" s="14" t="s">
        <v>171</v>
      </c>
      <c r="B15" s="25">
        <v>121219.01999999999</v>
      </c>
      <c r="C15" s="188">
        <v>112844.57999999994</v>
      </c>
      <c r="D15" s="345">
        <f t="shared" si="2"/>
        <v>4.96602017672374E-2</v>
      </c>
      <c r="E15" s="295">
        <f t="shared" si="3"/>
        <v>4.4683146489084495E-2</v>
      </c>
      <c r="F15" s="67">
        <f t="shared" si="4"/>
        <v>-6.9085198015955307E-2</v>
      </c>
      <c r="H15" s="25">
        <v>26504.477999999992</v>
      </c>
      <c r="I15" s="188">
        <v>25007.364000000005</v>
      </c>
      <c r="J15" s="345">
        <f t="shared" si="5"/>
        <v>5.0778911249388409E-2</v>
      </c>
      <c r="K15" s="295">
        <f t="shared" si="6"/>
        <v>4.5663423563878626E-2</v>
      </c>
      <c r="L15" s="67">
        <f t="shared" si="7"/>
        <v>-5.6485322970706582E-2</v>
      </c>
      <c r="N15" s="40">
        <f t="shared" si="0"/>
        <v>2.1864949906376072</v>
      </c>
      <c r="O15" s="201">
        <f t="shared" si="1"/>
        <v>2.2160890669272746</v>
      </c>
      <c r="P15" s="67">
        <f t="shared" si="8"/>
        <v>1.3534938985173432E-2</v>
      </c>
    </row>
    <row r="16" spans="1:16" ht="20.100000000000001" customHeight="1" x14ac:dyDescent="0.25">
      <c r="A16" s="14" t="s">
        <v>172</v>
      </c>
      <c r="B16" s="25">
        <v>216023.83000000013</v>
      </c>
      <c r="C16" s="188">
        <v>199161.51999999987</v>
      </c>
      <c r="D16" s="345">
        <f t="shared" si="2"/>
        <v>8.8499205688442287E-2</v>
      </c>
      <c r="E16" s="295">
        <f t="shared" si="3"/>
        <v>7.8862124996599128E-2</v>
      </c>
      <c r="F16" s="67">
        <f t="shared" si="4"/>
        <v>-7.8057638363324314E-2</v>
      </c>
      <c r="H16" s="25">
        <v>24711.777000000016</v>
      </c>
      <c r="I16" s="188">
        <v>22961.013000000014</v>
      </c>
      <c r="J16" s="345">
        <f t="shared" si="5"/>
        <v>4.7344344268831821E-2</v>
      </c>
      <c r="K16" s="295">
        <f t="shared" si="6"/>
        <v>4.1926788528160105E-2</v>
      </c>
      <c r="L16" s="67">
        <f t="shared" si="7"/>
        <v>-7.0847353470371702E-2</v>
      </c>
      <c r="N16" s="40">
        <f t="shared" si="0"/>
        <v>1.1439375461494226</v>
      </c>
      <c r="O16" s="201">
        <f t="shared" si="1"/>
        <v>1.152884000885313</v>
      </c>
      <c r="P16" s="67">
        <f t="shared" si="8"/>
        <v>7.8207545210879897E-3</v>
      </c>
    </row>
    <row r="17" spans="1:16" ht="20.100000000000001" customHeight="1" x14ac:dyDescent="0.25">
      <c r="A17" s="14" t="s">
        <v>168</v>
      </c>
      <c r="B17" s="25">
        <v>59758.419999999976</v>
      </c>
      <c r="C17" s="188">
        <v>51436.880000000019</v>
      </c>
      <c r="D17" s="345">
        <f t="shared" si="2"/>
        <v>2.4481431993851409E-2</v>
      </c>
      <c r="E17" s="295">
        <f t="shared" si="3"/>
        <v>2.0367496994374585E-2</v>
      </c>
      <c r="F17" s="67">
        <f t="shared" si="4"/>
        <v>-0.13925301237884069</v>
      </c>
      <c r="H17" s="25">
        <v>14752.978999999999</v>
      </c>
      <c r="I17" s="188">
        <v>13520.483</v>
      </c>
      <c r="J17" s="345">
        <f t="shared" si="5"/>
        <v>2.8264665740826558E-2</v>
      </c>
      <c r="K17" s="295">
        <f t="shared" si="6"/>
        <v>2.4688389468686917E-2</v>
      </c>
      <c r="L17" s="67">
        <f t="shared" si="7"/>
        <v>-8.3542178159407621E-2</v>
      </c>
      <c r="N17" s="40">
        <f t="shared" si="0"/>
        <v>2.4687699239705476</v>
      </c>
      <c r="O17" s="201">
        <f t="shared" si="1"/>
        <v>2.6285581473837438</v>
      </c>
      <c r="P17" s="67">
        <f t="shared" si="8"/>
        <v>6.4723821309442722E-2</v>
      </c>
    </row>
    <row r="18" spans="1:16" ht="20.100000000000001" customHeight="1" x14ac:dyDescent="0.25">
      <c r="A18" s="14" t="s">
        <v>174</v>
      </c>
      <c r="B18" s="25">
        <v>54922.100000000013</v>
      </c>
      <c r="C18" s="188">
        <v>57541.91</v>
      </c>
      <c r="D18" s="345">
        <f t="shared" si="2"/>
        <v>2.250012058734999E-2</v>
      </c>
      <c r="E18" s="295">
        <f t="shared" si="3"/>
        <v>2.2784909951295111E-2</v>
      </c>
      <c r="F18" s="67">
        <f t="shared" si="4"/>
        <v>4.7700470302482784E-2</v>
      </c>
      <c r="H18" s="25">
        <v>9308.5270000000055</v>
      </c>
      <c r="I18" s="188">
        <v>12062.663999999993</v>
      </c>
      <c r="J18" s="345">
        <f t="shared" si="5"/>
        <v>1.7833849298806645E-2</v>
      </c>
      <c r="K18" s="295">
        <f t="shared" si="6"/>
        <v>2.2026413321322071E-2</v>
      </c>
      <c r="L18" s="67">
        <f t="shared" si="7"/>
        <v>0.29587248336927918</v>
      </c>
      <c r="N18" s="40">
        <f t="shared" si="0"/>
        <v>1.6948599926077124</v>
      </c>
      <c r="O18" s="201">
        <f t="shared" si="1"/>
        <v>2.096326659994427</v>
      </c>
      <c r="P18" s="67">
        <f t="shared" si="8"/>
        <v>0.23687305685292498</v>
      </c>
    </row>
    <row r="19" spans="1:16" ht="20.100000000000001" customHeight="1" x14ac:dyDescent="0.25">
      <c r="A19" s="14" t="s">
        <v>175</v>
      </c>
      <c r="B19" s="25">
        <v>50713.479999999974</v>
      </c>
      <c r="C19" s="188">
        <v>48849.700000000019</v>
      </c>
      <c r="D19" s="345">
        <f t="shared" si="2"/>
        <v>2.0775961141401386E-2</v>
      </c>
      <c r="E19" s="295">
        <f t="shared" si="3"/>
        <v>1.9343049538115456E-2</v>
      </c>
      <c r="F19" s="67">
        <f t="shared" si="4"/>
        <v>-3.6751175427124229E-2</v>
      </c>
      <c r="H19" s="25">
        <v>12205.933000000006</v>
      </c>
      <c r="I19" s="188">
        <v>11973.679999999993</v>
      </c>
      <c r="J19" s="345">
        <f t="shared" si="5"/>
        <v>2.3384878152400576E-2</v>
      </c>
      <c r="K19" s="295">
        <f t="shared" si="6"/>
        <v>2.1863928619519506E-2</v>
      </c>
      <c r="L19" s="67">
        <f t="shared" si="7"/>
        <v>-1.9027877672277344E-2</v>
      </c>
      <c r="N19" s="40">
        <f t="shared" si="0"/>
        <v>2.4068419284182454</v>
      </c>
      <c r="O19" s="201">
        <f t="shared" si="1"/>
        <v>2.4511266189966343</v>
      </c>
      <c r="P19" s="67">
        <f t="shared" si="8"/>
        <v>1.839950104554328E-2</v>
      </c>
    </row>
    <row r="20" spans="1:16" ht="20.100000000000001" customHeight="1" x14ac:dyDescent="0.25">
      <c r="A20" s="14" t="s">
        <v>176</v>
      </c>
      <c r="B20" s="25">
        <v>37954.229999999989</v>
      </c>
      <c r="C20" s="188">
        <v>42106.319999999992</v>
      </c>
      <c r="D20" s="345">
        <f t="shared" si="2"/>
        <v>1.5548836475663096E-2</v>
      </c>
      <c r="E20" s="295">
        <f t="shared" si="3"/>
        <v>1.6672868689628414E-2</v>
      </c>
      <c r="F20" s="67">
        <f t="shared" si="4"/>
        <v>0.10939729247570047</v>
      </c>
      <c r="H20" s="25">
        <v>10911.508999999991</v>
      </c>
      <c r="I20" s="188">
        <v>10950.618999999999</v>
      </c>
      <c r="J20" s="345">
        <f t="shared" si="5"/>
        <v>2.0904940935184711E-2</v>
      </c>
      <c r="K20" s="295">
        <f t="shared" si="6"/>
        <v>1.9995820178554481E-2</v>
      </c>
      <c r="L20" s="67">
        <f t="shared" si="7"/>
        <v>3.5842888458423022E-3</v>
      </c>
      <c r="N20" s="40">
        <f t="shared" si="0"/>
        <v>2.8749124932846732</v>
      </c>
      <c r="O20" s="201">
        <f t="shared" si="1"/>
        <v>2.6007067347609576</v>
      </c>
      <c r="P20" s="67">
        <f t="shared" si="8"/>
        <v>-9.5378819064655215E-2</v>
      </c>
    </row>
    <row r="21" spans="1:16" ht="20.100000000000001" customHeight="1" x14ac:dyDescent="0.25">
      <c r="A21" s="14" t="s">
        <v>166</v>
      </c>
      <c r="B21" s="25">
        <v>44447.710000000028</v>
      </c>
      <c r="C21" s="188">
        <v>39703.589999999989</v>
      </c>
      <c r="D21" s="345">
        <f t="shared" si="2"/>
        <v>1.8209042167571205E-2</v>
      </c>
      <c r="E21" s="295">
        <f t="shared" si="3"/>
        <v>1.5721458027603545E-2</v>
      </c>
      <c r="F21" s="67">
        <f t="shared" si="4"/>
        <v>-0.10673485765633452</v>
      </c>
      <c r="H21" s="25">
        <v>9999.0669999999918</v>
      </c>
      <c r="I21" s="188">
        <v>9924.5220000000008</v>
      </c>
      <c r="J21" s="345">
        <f t="shared" si="5"/>
        <v>1.9156828358200005E-2</v>
      </c>
      <c r="K21" s="295">
        <f t="shared" si="6"/>
        <v>1.8122168004393899E-2</v>
      </c>
      <c r="L21" s="67">
        <f t="shared" si="7"/>
        <v>-7.4551955697457614E-3</v>
      </c>
      <c r="N21" s="40">
        <f t="shared" si="0"/>
        <v>2.2496247838190055</v>
      </c>
      <c r="O21" s="201">
        <f t="shared" si="1"/>
        <v>2.4996535577765142</v>
      </c>
      <c r="P21" s="67">
        <f t="shared" si="8"/>
        <v>0.11114243395427707</v>
      </c>
    </row>
    <row r="22" spans="1:16" ht="20.100000000000001" customHeight="1" x14ac:dyDescent="0.25">
      <c r="A22" s="14" t="s">
        <v>179</v>
      </c>
      <c r="B22" s="25">
        <v>45327.50999999998</v>
      </c>
      <c r="C22" s="188">
        <v>42197.1</v>
      </c>
      <c r="D22" s="345">
        <f t="shared" si="2"/>
        <v>1.8569472779160153E-2</v>
      </c>
      <c r="E22" s="295">
        <f t="shared" si="3"/>
        <v>1.6708814909094864E-2</v>
      </c>
      <c r="F22" s="67">
        <f t="shared" si="4"/>
        <v>-6.9062033189115898E-2</v>
      </c>
      <c r="H22" s="25">
        <v>9459.3559999999961</v>
      </c>
      <c r="I22" s="188">
        <v>9564.9050000000043</v>
      </c>
      <c r="J22" s="345">
        <f t="shared" si="5"/>
        <v>1.8122816785917071E-2</v>
      </c>
      <c r="K22" s="295">
        <f t="shared" si="6"/>
        <v>1.7465507694583909E-2</v>
      </c>
      <c r="L22" s="67">
        <f t="shared" si="7"/>
        <v>1.1158159181238999E-2</v>
      </c>
      <c r="N22" s="40">
        <f t="shared" si="0"/>
        <v>2.086890720447693</v>
      </c>
      <c r="O22" s="201">
        <f t="shared" si="1"/>
        <v>2.2667209357989067</v>
      </c>
      <c r="P22" s="67">
        <f t="shared" si="8"/>
        <v>8.6171361820342643E-2</v>
      </c>
    </row>
    <row r="23" spans="1:16" ht="20.100000000000001" customHeight="1" x14ac:dyDescent="0.25">
      <c r="A23" s="14" t="s">
        <v>177</v>
      </c>
      <c r="B23" s="25">
        <v>45835.080000000016</v>
      </c>
      <c r="C23" s="188">
        <v>43374.09</v>
      </c>
      <c r="D23" s="345">
        <f t="shared" si="2"/>
        <v>1.8777410680415239E-2</v>
      </c>
      <c r="E23" s="295">
        <f t="shared" si="3"/>
        <v>1.7174868454477261E-2</v>
      </c>
      <c r="F23" s="67">
        <f t="shared" si="4"/>
        <v>-5.3692281108705796E-2</v>
      </c>
      <c r="H23" s="25">
        <v>9310.4450000000015</v>
      </c>
      <c r="I23" s="188">
        <v>9202.8809999999976</v>
      </c>
      <c r="J23" s="345">
        <f t="shared" si="5"/>
        <v>1.7837523921328022E-2</v>
      </c>
      <c r="K23" s="295">
        <f t="shared" si="6"/>
        <v>1.6804452204997326E-2</v>
      </c>
      <c r="L23" s="67">
        <f t="shared" si="7"/>
        <v>-1.1553046068152911E-2</v>
      </c>
      <c r="N23" s="40">
        <f t="shared" si="0"/>
        <v>2.0312924074747984</v>
      </c>
      <c r="O23" s="201">
        <f t="shared" si="1"/>
        <v>2.1217461853378361</v>
      </c>
      <c r="P23" s="67">
        <f t="shared" si="8"/>
        <v>4.4530160960669016E-2</v>
      </c>
    </row>
    <row r="24" spans="1:16" ht="20.100000000000001" customHeight="1" x14ac:dyDescent="0.25">
      <c r="A24" s="14" t="s">
        <v>178</v>
      </c>
      <c r="B24" s="25">
        <v>33516.789999999994</v>
      </c>
      <c r="C24" s="188">
        <v>41003.170000000006</v>
      </c>
      <c r="D24" s="345">
        <f t="shared" si="2"/>
        <v>1.3730935574220322E-2</v>
      </c>
      <c r="E24" s="295">
        <f t="shared" si="3"/>
        <v>1.6236053620181278E-2</v>
      </c>
      <c r="F24" s="67">
        <f t="shared" si="4"/>
        <v>0.22336208210869876</v>
      </c>
      <c r="H24" s="25">
        <v>6311.2600000000029</v>
      </c>
      <c r="I24" s="188">
        <v>8266.9090000000015</v>
      </c>
      <c r="J24" s="345">
        <f t="shared" si="5"/>
        <v>1.2091500591402531E-2</v>
      </c>
      <c r="K24" s="295">
        <f t="shared" si="6"/>
        <v>1.5095368197585331E-2</v>
      </c>
      <c r="L24" s="67">
        <f t="shared" si="7"/>
        <v>0.3098666510332323</v>
      </c>
      <c r="N24" s="40">
        <f t="shared" si="0"/>
        <v>1.8830144533530819</v>
      </c>
      <c r="O24" s="201">
        <f t="shared" si="1"/>
        <v>2.0161633844407638</v>
      </c>
      <c r="P24" s="67">
        <f t="shared" si="8"/>
        <v>7.0710519959410675E-2</v>
      </c>
    </row>
    <row r="25" spans="1:16" ht="20.100000000000001" customHeight="1" x14ac:dyDescent="0.25">
      <c r="A25" s="14" t="s">
        <v>182</v>
      </c>
      <c r="B25" s="25">
        <v>80522.27</v>
      </c>
      <c r="C25" s="188">
        <v>101934.86999999998</v>
      </c>
      <c r="D25" s="345">
        <f t="shared" si="2"/>
        <v>3.298782794115946E-2</v>
      </c>
      <c r="E25" s="295">
        <f t="shared" si="3"/>
        <v>4.0363221065254404E-2</v>
      </c>
      <c r="F25" s="67">
        <f t="shared" si="4"/>
        <v>0.26592146495621616</v>
      </c>
      <c r="H25" s="25">
        <v>4553.0680000000011</v>
      </c>
      <c r="I25" s="188">
        <v>6472.5390000000007</v>
      </c>
      <c r="J25" s="345">
        <f t="shared" si="5"/>
        <v>8.7230480783070143E-3</v>
      </c>
      <c r="K25" s="295">
        <f t="shared" si="6"/>
        <v>1.1818850235103684E-2</v>
      </c>
      <c r="L25" s="67">
        <f t="shared" si="7"/>
        <v>0.42157749455971205</v>
      </c>
      <c r="N25" s="40">
        <f t="shared" si="0"/>
        <v>0.56544208204761259</v>
      </c>
      <c r="O25" s="201">
        <f t="shared" si="1"/>
        <v>0.63496809286164801</v>
      </c>
      <c r="P25" s="67">
        <f t="shared" si="8"/>
        <v>0.12295867785832934</v>
      </c>
    </row>
    <row r="26" spans="1:16" ht="20.100000000000001" customHeight="1" x14ac:dyDescent="0.25">
      <c r="A26" s="14" t="s">
        <v>173</v>
      </c>
      <c r="B26" s="25">
        <v>17730.260000000009</v>
      </c>
      <c r="C26" s="188">
        <v>18649.769999999986</v>
      </c>
      <c r="D26" s="345">
        <f t="shared" si="2"/>
        <v>7.2636149754846981E-3</v>
      </c>
      <c r="E26" s="295">
        <f t="shared" si="3"/>
        <v>7.3847623421322769E-3</v>
      </c>
      <c r="F26" s="67">
        <f t="shared" si="4"/>
        <v>5.1861055619036388E-2</v>
      </c>
      <c r="H26" s="25">
        <v>5737.4890000000005</v>
      </c>
      <c r="I26" s="188">
        <v>5513.471999999997</v>
      </c>
      <c r="J26" s="345">
        <f t="shared" si="5"/>
        <v>1.0992234773510438E-2</v>
      </c>
      <c r="K26" s="295">
        <f t="shared" si="6"/>
        <v>1.0067594779025284E-2</v>
      </c>
      <c r="L26" s="67">
        <f t="shared" si="7"/>
        <v>-3.9044432154903205E-2</v>
      </c>
      <c r="N26" s="40">
        <f t="shared" si="0"/>
        <v>3.2359869511219785</v>
      </c>
      <c r="O26" s="201">
        <f t="shared" si="1"/>
        <v>2.956321713350889</v>
      </c>
      <c r="P26" s="67">
        <f t="shared" si="8"/>
        <v>-8.6423475123756061E-2</v>
      </c>
    </row>
    <row r="27" spans="1:16" ht="20.100000000000001" customHeight="1" x14ac:dyDescent="0.25">
      <c r="A27" s="14" t="s">
        <v>180</v>
      </c>
      <c r="B27" s="25">
        <v>16547.11</v>
      </c>
      <c r="C27" s="188">
        <v>17260.679999999993</v>
      </c>
      <c r="D27" s="345">
        <f t="shared" si="2"/>
        <v>6.7789099537735233E-3</v>
      </c>
      <c r="E27" s="295">
        <f t="shared" si="3"/>
        <v>6.8347234128676004E-3</v>
      </c>
      <c r="F27" s="67">
        <f t="shared" si="4"/>
        <v>4.3123542419189358E-2</v>
      </c>
      <c r="H27" s="25">
        <v>4423.3979999999992</v>
      </c>
      <c r="I27" s="188">
        <v>4913.2529999999979</v>
      </c>
      <c r="J27" s="345">
        <f t="shared" si="5"/>
        <v>8.4746183064885201E-3</v>
      </c>
      <c r="K27" s="295">
        <f t="shared" si="6"/>
        <v>8.9715954394672393E-3</v>
      </c>
      <c r="L27" s="67">
        <f t="shared" si="7"/>
        <v>0.11074178719617786</v>
      </c>
      <c r="N27" s="40">
        <f t="shared" si="0"/>
        <v>2.6732148393284385</v>
      </c>
      <c r="O27" s="201">
        <f t="shared" si="1"/>
        <v>2.8465002537559352</v>
      </c>
      <c r="P27" s="67">
        <f t="shared" si="8"/>
        <v>6.4822853695900184E-2</v>
      </c>
    </row>
    <row r="28" spans="1:16" ht="20.100000000000001" customHeight="1" x14ac:dyDescent="0.25">
      <c r="A28" s="14" t="s">
        <v>181</v>
      </c>
      <c r="B28" s="25">
        <v>13958.849999999997</v>
      </c>
      <c r="C28" s="188">
        <v>16333</v>
      </c>
      <c r="D28" s="345">
        <f t="shared" si="2"/>
        <v>5.7185688140244141E-3</v>
      </c>
      <c r="E28" s="295">
        <f t="shared" si="3"/>
        <v>6.4673893208359442E-3</v>
      </c>
      <c r="F28" s="67">
        <f t="shared" si="4"/>
        <v>0.17008206263409978</v>
      </c>
      <c r="H28" s="25">
        <v>4099.2960000000012</v>
      </c>
      <c r="I28" s="188">
        <v>4803.6950000000033</v>
      </c>
      <c r="J28" s="345">
        <f t="shared" si="5"/>
        <v>7.8536837348380534E-3</v>
      </c>
      <c r="K28" s="295">
        <f t="shared" si="6"/>
        <v>8.7715426326695628E-3</v>
      </c>
      <c r="L28" s="67">
        <f t="shared" si="7"/>
        <v>0.17183413932538708</v>
      </c>
      <c r="N28" s="40">
        <f t="shared" si="0"/>
        <v>2.9367003728817216</v>
      </c>
      <c r="O28" s="201">
        <f t="shared" si="1"/>
        <v>2.9410977775056657</v>
      </c>
      <c r="P28" s="67">
        <f t="shared" si="8"/>
        <v>1.4973964196521121E-3</v>
      </c>
    </row>
    <row r="29" spans="1:16" ht="20.100000000000001" customHeight="1" x14ac:dyDescent="0.25">
      <c r="A29" s="14" t="s">
        <v>185</v>
      </c>
      <c r="B29" s="25">
        <v>12553.739999999998</v>
      </c>
      <c r="C29" s="188">
        <v>13696.730000000001</v>
      </c>
      <c r="D29" s="345">
        <f t="shared" si="2"/>
        <v>5.1429326959864779E-3</v>
      </c>
      <c r="E29" s="295">
        <f t="shared" si="3"/>
        <v>5.4235036632812898E-3</v>
      </c>
      <c r="F29" s="67">
        <f>(C29-B29)/B29</f>
        <v>9.1047767438229857E-2</v>
      </c>
      <c r="H29" s="25">
        <v>4557.3840000000009</v>
      </c>
      <c r="I29" s="188">
        <v>4321.5119999999997</v>
      </c>
      <c r="J29" s="345">
        <f t="shared" si="5"/>
        <v>8.7313169369109198E-3</v>
      </c>
      <c r="K29" s="295">
        <f t="shared" si="6"/>
        <v>7.8910769200777903E-3</v>
      </c>
      <c r="L29" s="67">
        <f>(I29-H29)/H29</f>
        <v>-5.1756007393715595E-2</v>
      </c>
      <c r="N29" s="40">
        <f t="shared" si="0"/>
        <v>3.6302998150352019</v>
      </c>
      <c r="O29" s="201">
        <f t="shared" si="1"/>
        <v>3.1551414096649339</v>
      </c>
      <c r="P29" s="67">
        <f>(O29-N29)/N29</f>
        <v>-0.13088682190995857</v>
      </c>
    </row>
    <row r="30" spans="1:16" ht="20.100000000000001" customHeight="1" x14ac:dyDescent="0.25">
      <c r="A30" s="14" t="s">
        <v>183</v>
      </c>
      <c r="B30" s="25">
        <v>10810.869999999994</v>
      </c>
      <c r="C30" s="188">
        <v>15501.380000000001</v>
      </c>
      <c r="D30" s="345">
        <f t="shared" si="2"/>
        <v>4.4289253079209312E-3</v>
      </c>
      <c r="E30" s="295">
        <f t="shared" si="3"/>
        <v>6.1380921735272086E-3</v>
      </c>
      <c r="F30" s="67">
        <f t="shared" si="4"/>
        <v>0.43386979956284832</v>
      </c>
      <c r="H30" s="25">
        <v>2919.7339999999995</v>
      </c>
      <c r="I30" s="188">
        <v>4194.7839999999987</v>
      </c>
      <c r="J30" s="345">
        <f t="shared" si="5"/>
        <v>5.5938062110795711E-3</v>
      </c>
      <c r="K30" s="295">
        <f t="shared" si="6"/>
        <v>7.6596717091405942E-3</v>
      </c>
      <c r="L30" s="67">
        <f t="shared" si="7"/>
        <v>0.43670074054691266</v>
      </c>
      <c r="N30" s="40">
        <f t="shared" si="0"/>
        <v>2.7007391634530813</v>
      </c>
      <c r="O30" s="201">
        <f t="shared" si="1"/>
        <v>2.7060713304234838</v>
      </c>
      <c r="P30" s="67">
        <f t="shared" si="8"/>
        <v>1.9743361530644688E-3</v>
      </c>
    </row>
    <row r="31" spans="1:16" ht="20.100000000000001" customHeight="1" x14ac:dyDescent="0.25">
      <c r="A31" s="14" t="s">
        <v>198</v>
      </c>
      <c r="B31" s="25">
        <v>33960.210000000006</v>
      </c>
      <c r="C31" s="188">
        <v>36265.440000000017</v>
      </c>
      <c r="D31" s="345">
        <f t="shared" si="2"/>
        <v>1.3912592930199846E-2</v>
      </c>
      <c r="E31" s="295">
        <f t="shared" si="3"/>
        <v>1.4360051391135541E-2</v>
      </c>
      <c r="F31" s="67">
        <f t="shared" si="4"/>
        <v>6.78803222948271E-2</v>
      </c>
      <c r="H31" s="25">
        <v>3299.4539999999997</v>
      </c>
      <c r="I31" s="188">
        <v>3660.5969999999998</v>
      </c>
      <c r="J31" s="345">
        <f t="shared" si="5"/>
        <v>6.3212971724038343E-3</v>
      </c>
      <c r="K31" s="295">
        <f t="shared" si="6"/>
        <v>6.6842467405866281E-3</v>
      </c>
      <c r="L31" s="67">
        <f t="shared" si="7"/>
        <v>0.10945538261785133</v>
      </c>
      <c r="N31" s="40">
        <f t="shared" si="0"/>
        <v>0.9715646634693953</v>
      </c>
      <c r="O31" s="201">
        <f t="shared" si="1"/>
        <v>1.0093899315712143</v>
      </c>
      <c r="P31" s="67">
        <f t="shared" si="8"/>
        <v>3.8932321773362311E-2</v>
      </c>
    </row>
    <row r="32" spans="1:16" ht="20.100000000000001" customHeight="1" thickBot="1" x14ac:dyDescent="0.3">
      <c r="A32" s="14" t="s">
        <v>17</v>
      </c>
      <c r="B32" s="25">
        <f>B33-SUM(B7:B31)</f>
        <v>210246.55999999959</v>
      </c>
      <c r="C32" s="188">
        <f>C33-SUM(C7:C31)</f>
        <v>237099.81999999844</v>
      </c>
      <c r="D32" s="345">
        <f t="shared" si="2"/>
        <v>8.6132412145120171E-2</v>
      </c>
      <c r="E32" s="295">
        <f t="shared" si="3"/>
        <v>9.3884579920413547E-2</v>
      </c>
      <c r="F32" s="67">
        <f t="shared" si="4"/>
        <v>0.12772270804335109</v>
      </c>
      <c r="H32" s="25">
        <f>H33-SUM(H7:H31)</f>
        <v>38085.205999999947</v>
      </c>
      <c r="I32" s="188">
        <f>I33-SUM(I7:I31)</f>
        <v>46023.805999999866</v>
      </c>
      <c r="J32" s="345">
        <f t="shared" si="5"/>
        <v>7.2965983159097608E-2</v>
      </c>
      <c r="K32" s="295">
        <f t="shared" si="6"/>
        <v>8.4039427242302386E-2</v>
      </c>
      <c r="L32" s="67">
        <f t="shared" si="7"/>
        <v>0.20844314193810398</v>
      </c>
      <c r="N32" s="40">
        <f t="shared" si="0"/>
        <v>1.8114544180889345</v>
      </c>
      <c r="O32" s="201">
        <f t="shared" si="1"/>
        <v>1.9411151809394105</v>
      </c>
      <c r="P32" s="67">
        <f t="shared" si="8"/>
        <v>7.1578264159286309E-2</v>
      </c>
    </row>
    <row r="33" spans="1:16" ht="26.25" customHeight="1" thickBot="1" x14ac:dyDescent="0.3">
      <c r="A33" s="18" t="s">
        <v>18</v>
      </c>
      <c r="B33" s="23">
        <v>2440969.1400000006</v>
      </c>
      <c r="C33" s="193">
        <v>2525439.4299999978</v>
      </c>
      <c r="D33" s="341">
        <f>SUM(D7:D32)</f>
        <v>0.99999999999999978</v>
      </c>
      <c r="E33" s="342">
        <f>SUM(E7:E32)</f>
        <v>0.99999999999999978</v>
      </c>
      <c r="F33" s="72">
        <f t="shared" si="4"/>
        <v>3.4605226512612622E-2</v>
      </c>
      <c r="G33" s="2"/>
      <c r="H33" s="47">
        <v>521958.37499999994</v>
      </c>
      <c r="I33" s="199">
        <v>547645.40299999993</v>
      </c>
      <c r="J33" s="341">
        <f>SUM(J7:J32)</f>
        <v>0.99999999999999967</v>
      </c>
      <c r="K33" s="342">
        <f>SUM(K7:K32)</f>
        <v>0.99999999999999989</v>
      </c>
      <c r="L33" s="72">
        <f t="shared" si="7"/>
        <v>4.9212790196153079E-2</v>
      </c>
      <c r="N33" s="35">
        <f t="shared" si="0"/>
        <v>2.138324350139059</v>
      </c>
      <c r="O33" s="194">
        <f t="shared" si="1"/>
        <v>2.1685152947817894</v>
      </c>
      <c r="P33" s="72">
        <f t="shared" si="8"/>
        <v>1.4118973410543191E-2</v>
      </c>
    </row>
    <row r="35" spans="1:16" ht="15.75" thickBot="1" x14ac:dyDescent="0.3"/>
    <row r="36" spans="1:16" x14ac:dyDescent="0.25">
      <c r="A36" s="468" t="s">
        <v>2</v>
      </c>
      <c r="B36" s="461" t="s">
        <v>1</v>
      </c>
      <c r="C36" s="452"/>
      <c r="D36" s="461" t="s">
        <v>116</v>
      </c>
      <c r="E36" s="452"/>
      <c r="F36" s="176" t="s">
        <v>0</v>
      </c>
      <c r="H36" s="471" t="s">
        <v>19</v>
      </c>
      <c r="I36" s="472"/>
      <c r="J36" s="461" t="s">
        <v>116</v>
      </c>
      <c r="K36" s="457"/>
      <c r="L36" s="176" t="s">
        <v>0</v>
      </c>
      <c r="N36" s="451" t="s">
        <v>22</v>
      </c>
      <c r="O36" s="452"/>
      <c r="P36" s="176" t="s">
        <v>0</v>
      </c>
    </row>
    <row r="37" spans="1:16" x14ac:dyDescent="0.25">
      <c r="A37" s="469"/>
      <c r="B37" s="462" t="str">
        <f>B5</f>
        <v>jan-dez</v>
      </c>
      <c r="C37" s="454"/>
      <c r="D37" s="462" t="str">
        <f>B5</f>
        <v>jan-dez</v>
      </c>
      <c r="E37" s="454"/>
      <c r="F37" s="177" t="str">
        <f>F5</f>
        <v>2021/2020</v>
      </c>
      <c r="H37" s="449" t="str">
        <f>B5</f>
        <v>jan-dez</v>
      </c>
      <c r="I37" s="454"/>
      <c r="J37" s="462" t="str">
        <f>B5</f>
        <v>jan-dez</v>
      </c>
      <c r="K37" s="450"/>
      <c r="L37" s="177" t="str">
        <f>F37</f>
        <v>2021/2020</v>
      </c>
      <c r="N37" s="449" t="str">
        <f>B5</f>
        <v>jan-dez</v>
      </c>
      <c r="O37" s="450"/>
      <c r="P37" s="177" t="str">
        <f>P5</f>
        <v>2021/2020</v>
      </c>
    </row>
    <row r="38" spans="1:16" ht="19.5" customHeight="1" thickBot="1" x14ac:dyDescent="0.3">
      <c r="A38" s="470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165</v>
      </c>
      <c r="B39" s="46">
        <v>155069.0800000001</v>
      </c>
      <c r="C39" s="195">
        <v>179493.40999999992</v>
      </c>
      <c r="D39" s="345">
        <f t="shared" ref="D39:D61" si="9">B39/$B$62</f>
        <v>0.17138769227916031</v>
      </c>
      <c r="E39" s="344">
        <f t="shared" ref="E39:E61" si="10">C39/$C$62</f>
        <v>0.18573422482687843</v>
      </c>
      <c r="F39" s="67">
        <f>(C39-B39)/B39</f>
        <v>0.15750612565702846</v>
      </c>
      <c r="H39" s="46">
        <v>31906.32399999999</v>
      </c>
      <c r="I39" s="195">
        <v>34306.098000000005</v>
      </c>
      <c r="J39" s="345">
        <f t="shared" ref="J39:J61" si="11">H39/$H$62</f>
        <v>0.17027156539307892</v>
      </c>
      <c r="K39" s="344">
        <f t="shared" ref="K39:K61" si="12">I39/$I$62</f>
        <v>0.17070738677901989</v>
      </c>
      <c r="L39" s="67">
        <f>(I39-H39)/H39</f>
        <v>7.5213114491033711E-2</v>
      </c>
      <c r="N39" s="40">
        <f t="shared" ref="N39:N62" si="13">(H39/B39)*10</f>
        <v>2.0575555100991099</v>
      </c>
      <c r="O39" s="200">
        <f t="shared" ref="O39:O62" si="14">(I39/C39)*10</f>
        <v>1.9112733999537934</v>
      </c>
      <c r="P39" s="76">
        <f t="shared" si="8"/>
        <v>-7.1095097763982179E-2</v>
      </c>
    </row>
    <row r="40" spans="1:16" ht="20.100000000000001" customHeight="1" x14ac:dyDescent="0.25">
      <c r="A40" s="45" t="s">
        <v>161</v>
      </c>
      <c r="B40" s="25">
        <v>189587.97000000018</v>
      </c>
      <c r="C40" s="188">
        <v>208596.6099999999</v>
      </c>
      <c r="D40" s="345">
        <f t="shared" si="9"/>
        <v>0.20953915933589523</v>
      </c>
      <c r="E40" s="295">
        <f t="shared" si="10"/>
        <v>0.2158493153585119</v>
      </c>
      <c r="F40" s="67">
        <f t="shared" ref="F40:F62" si="15">(C40-B40)/B40</f>
        <v>0.10026290170204209</v>
      </c>
      <c r="H40" s="25">
        <v>31466.848999999991</v>
      </c>
      <c r="I40" s="188">
        <v>32957.538000000015</v>
      </c>
      <c r="J40" s="345">
        <f t="shared" si="11"/>
        <v>0.16792625929635893</v>
      </c>
      <c r="K40" s="295">
        <f t="shared" si="12"/>
        <v>0.16399694266162962</v>
      </c>
      <c r="L40" s="67">
        <f t="shared" ref="L40:L62" si="16">(I40-H40)/H40</f>
        <v>4.7373316597414138E-2</v>
      </c>
      <c r="N40" s="40">
        <f t="shared" si="13"/>
        <v>1.6597492446382522</v>
      </c>
      <c r="O40" s="201">
        <f t="shared" si="14"/>
        <v>1.5799651777658339</v>
      </c>
      <c r="P40" s="67">
        <f t="shared" si="8"/>
        <v>-4.8069952211249566E-2</v>
      </c>
    </row>
    <row r="41" spans="1:16" ht="20.100000000000001" customHeight="1" x14ac:dyDescent="0.25">
      <c r="A41" s="45" t="s">
        <v>170</v>
      </c>
      <c r="B41" s="25">
        <v>110442.87</v>
      </c>
      <c r="C41" s="188">
        <v>129732.51</v>
      </c>
      <c r="D41" s="345">
        <f t="shared" si="9"/>
        <v>0.12206526677005687</v>
      </c>
      <c r="E41" s="295">
        <f t="shared" si="10"/>
        <v>0.13424318575091568</v>
      </c>
      <c r="F41" s="67">
        <f t="shared" si="15"/>
        <v>0.17465717795997152</v>
      </c>
      <c r="H41" s="25">
        <v>23395.65800000001</v>
      </c>
      <c r="I41" s="188">
        <v>28152.94899999999</v>
      </c>
      <c r="J41" s="345">
        <f t="shared" si="11"/>
        <v>0.12485347140150375</v>
      </c>
      <c r="K41" s="295">
        <f t="shared" si="12"/>
        <v>0.1400892737469886</v>
      </c>
      <c r="L41" s="67">
        <f t="shared" si="16"/>
        <v>0.20334076519668637</v>
      </c>
      <c r="N41" s="40">
        <f t="shared" si="13"/>
        <v>2.1183493330080982</v>
      </c>
      <c r="O41" s="201">
        <f t="shared" si="14"/>
        <v>2.1700766446282422</v>
      </c>
      <c r="P41" s="67">
        <f t="shared" si="8"/>
        <v>2.4418688086110037E-2</v>
      </c>
    </row>
    <row r="42" spans="1:16" ht="20.100000000000001" customHeight="1" x14ac:dyDescent="0.25">
      <c r="A42" s="45" t="s">
        <v>171</v>
      </c>
      <c r="B42" s="25">
        <v>121219.01999999999</v>
      </c>
      <c r="C42" s="188">
        <v>112844.57999999994</v>
      </c>
      <c r="D42" s="345">
        <f t="shared" si="9"/>
        <v>0.1339754391922707</v>
      </c>
      <c r="E42" s="295">
        <f t="shared" si="10"/>
        <v>0.11676807851728188</v>
      </c>
      <c r="F42" s="67">
        <f t="shared" si="15"/>
        <v>-6.9085198015955307E-2</v>
      </c>
      <c r="H42" s="25">
        <v>26504.477999999996</v>
      </c>
      <c r="I42" s="188">
        <v>25007.364000000005</v>
      </c>
      <c r="J42" s="345">
        <f t="shared" si="11"/>
        <v>0.14144402717738408</v>
      </c>
      <c r="K42" s="295">
        <f t="shared" si="12"/>
        <v>0.12443682049388823</v>
      </c>
      <c r="L42" s="67">
        <f t="shared" si="16"/>
        <v>-5.6485322970706714E-2</v>
      </c>
      <c r="N42" s="40">
        <f t="shared" si="13"/>
        <v>2.1864949906376077</v>
      </c>
      <c r="O42" s="201">
        <f t="shared" si="14"/>
        <v>2.2160890669272746</v>
      </c>
      <c r="P42" s="67">
        <f t="shared" si="8"/>
        <v>1.3534938985173228E-2</v>
      </c>
    </row>
    <row r="43" spans="1:16" ht="20.100000000000001" customHeight="1" x14ac:dyDescent="0.25">
      <c r="A43" s="45" t="s">
        <v>168</v>
      </c>
      <c r="B43" s="25">
        <v>59758.419999999976</v>
      </c>
      <c r="C43" s="188">
        <v>51436.880000000019</v>
      </c>
      <c r="D43" s="345">
        <f t="shared" si="9"/>
        <v>6.6047065591985241E-2</v>
      </c>
      <c r="E43" s="295">
        <f t="shared" si="10"/>
        <v>5.3225291303525706E-2</v>
      </c>
      <c r="F43" s="67">
        <f t="shared" si="15"/>
        <v>-0.13925301237884069</v>
      </c>
      <c r="H43" s="25">
        <v>14752.978999999999</v>
      </c>
      <c r="I43" s="188">
        <v>13520.483</v>
      </c>
      <c r="J43" s="345">
        <f t="shared" si="11"/>
        <v>7.8730875689133617E-2</v>
      </c>
      <c r="K43" s="295">
        <f t="shared" si="12"/>
        <v>6.7278019229122549E-2</v>
      </c>
      <c r="L43" s="67">
        <f t="shared" si="16"/>
        <v>-8.3542178159407621E-2</v>
      </c>
      <c r="N43" s="40">
        <f t="shared" si="13"/>
        <v>2.4687699239705476</v>
      </c>
      <c r="O43" s="201">
        <f t="shared" si="14"/>
        <v>2.6285581473837438</v>
      </c>
      <c r="P43" s="67">
        <f t="shared" si="8"/>
        <v>6.4723821309442722E-2</v>
      </c>
    </row>
    <row r="44" spans="1:16" ht="20.100000000000001" customHeight="1" x14ac:dyDescent="0.25">
      <c r="A44" s="45" t="s">
        <v>174</v>
      </c>
      <c r="B44" s="25">
        <v>54922.100000000013</v>
      </c>
      <c r="C44" s="188">
        <v>57541.91</v>
      </c>
      <c r="D44" s="345">
        <f t="shared" si="9"/>
        <v>6.0701798025275353E-2</v>
      </c>
      <c r="E44" s="295">
        <f t="shared" si="10"/>
        <v>5.9542587379157873E-2</v>
      </c>
      <c r="F44" s="67">
        <f t="shared" si="15"/>
        <v>4.7700470302482784E-2</v>
      </c>
      <c r="H44" s="25">
        <v>9308.5269999999982</v>
      </c>
      <c r="I44" s="188">
        <v>12062.663999999993</v>
      </c>
      <c r="J44" s="345">
        <f t="shared" si="11"/>
        <v>4.9675965924302054E-2</v>
      </c>
      <c r="K44" s="295">
        <f t="shared" si="12"/>
        <v>6.0023901553401891E-2</v>
      </c>
      <c r="L44" s="67">
        <f t="shared" si="16"/>
        <v>0.29587248336928018</v>
      </c>
      <c r="N44" s="40">
        <f t="shared" si="13"/>
        <v>1.694859992607711</v>
      </c>
      <c r="O44" s="201">
        <f t="shared" si="14"/>
        <v>2.096326659994427</v>
      </c>
      <c r="P44" s="67">
        <f t="shared" si="8"/>
        <v>0.23687305685292595</v>
      </c>
    </row>
    <row r="45" spans="1:16" ht="20.100000000000001" customHeight="1" x14ac:dyDescent="0.25">
      <c r="A45" s="45" t="s">
        <v>166</v>
      </c>
      <c r="B45" s="25">
        <v>44447.710000000043</v>
      </c>
      <c r="C45" s="188">
        <v>39703.589999999989</v>
      </c>
      <c r="D45" s="345">
        <f t="shared" si="9"/>
        <v>4.9125141156401771E-2</v>
      </c>
      <c r="E45" s="295">
        <f t="shared" si="10"/>
        <v>4.1084045990848375E-2</v>
      </c>
      <c r="F45" s="67">
        <f t="shared" si="15"/>
        <v>-0.10673485765633481</v>
      </c>
      <c r="H45" s="25">
        <v>9999.0669999999918</v>
      </c>
      <c r="I45" s="188">
        <v>9924.5220000000008</v>
      </c>
      <c r="J45" s="345">
        <f t="shared" si="11"/>
        <v>5.3361107677596345E-2</v>
      </c>
      <c r="K45" s="295">
        <f t="shared" si="12"/>
        <v>4.9384491808158765E-2</v>
      </c>
      <c r="L45" s="67">
        <f t="shared" si="16"/>
        <v>-7.4551955697457614E-3</v>
      </c>
      <c r="N45" s="40">
        <f t="shared" si="13"/>
        <v>2.2496247838190047</v>
      </c>
      <c r="O45" s="201">
        <f t="shared" si="14"/>
        <v>2.4996535577765142</v>
      </c>
      <c r="P45" s="67">
        <f t="shared" si="8"/>
        <v>0.11114243395427752</v>
      </c>
    </row>
    <row r="46" spans="1:16" ht="20.100000000000001" customHeight="1" x14ac:dyDescent="0.25">
      <c r="A46" s="45" t="s">
        <v>179</v>
      </c>
      <c r="B46" s="25">
        <v>45327.509999999987</v>
      </c>
      <c r="C46" s="188">
        <v>42197.1</v>
      </c>
      <c r="D46" s="345">
        <f t="shared" si="9"/>
        <v>5.0097526442154386E-2</v>
      </c>
      <c r="E46" s="295">
        <f t="shared" si="10"/>
        <v>4.3664252957488943E-2</v>
      </c>
      <c r="F46" s="67">
        <f t="shared" si="15"/>
        <v>-6.9062033189116051E-2</v>
      </c>
      <c r="H46" s="25">
        <v>9459.3559999999998</v>
      </c>
      <c r="I46" s="188">
        <v>9564.9050000000043</v>
      </c>
      <c r="J46" s="345">
        <f t="shared" si="11"/>
        <v>5.04808812738946E-2</v>
      </c>
      <c r="K46" s="295">
        <f t="shared" si="12"/>
        <v>4.7595035067514287E-2</v>
      </c>
      <c r="L46" s="67">
        <f t="shared" si="16"/>
        <v>1.115815918123861E-2</v>
      </c>
      <c r="N46" s="40">
        <f t="shared" si="13"/>
        <v>2.0868907204476934</v>
      </c>
      <c r="O46" s="201">
        <f t="shared" si="14"/>
        <v>2.2667209357989067</v>
      </c>
      <c r="P46" s="67">
        <f t="shared" si="8"/>
        <v>8.6171361820342407E-2</v>
      </c>
    </row>
    <row r="47" spans="1:16" ht="20.100000000000001" customHeight="1" x14ac:dyDescent="0.25">
      <c r="A47" s="45" t="s">
        <v>177</v>
      </c>
      <c r="B47" s="25">
        <v>45835.080000000024</v>
      </c>
      <c r="C47" s="188">
        <v>43374.09</v>
      </c>
      <c r="D47" s="345">
        <f t="shared" si="9"/>
        <v>5.0658510301542344E-2</v>
      </c>
      <c r="E47" s="295">
        <f t="shared" si="10"/>
        <v>4.4882165778238108E-2</v>
      </c>
      <c r="F47" s="67">
        <f t="shared" si="15"/>
        <v>-5.3692281108705948E-2</v>
      </c>
      <c r="H47" s="25">
        <v>9310.4450000000033</v>
      </c>
      <c r="I47" s="188">
        <v>9202.8809999999976</v>
      </c>
      <c r="J47" s="345">
        <f t="shared" si="11"/>
        <v>4.9686201539737566E-2</v>
      </c>
      <c r="K47" s="295">
        <f t="shared" si="12"/>
        <v>4.579360107781108E-2</v>
      </c>
      <c r="L47" s="67">
        <f t="shared" si="16"/>
        <v>-1.1553046068153104E-2</v>
      </c>
      <c r="N47" s="40">
        <f t="shared" si="13"/>
        <v>2.0312924074747984</v>
      </c>
      <c r="O47" s="201">
        <f t="shared" si="14"/>
        <v>2.1217461853378361</v>
      </c>
      <c r="P47" s="67">
        <f t="shared" si="8"/>
        <v>4.4530160960669016E-2</v>
      </c>
    </row>
    <row r="48" spans="1:16" ht="20.100000000000001" customHeight="1" x14ac:dyDescent="0.25">
      <c r="A48" s="45" t="s">
        <v>173</v>
      </c>
      <c r="B48" s="25">
        <v>17730.260000000009</v>
      </c>
      <c r="C48" s="188">
        <v>18649.769999999986</v>
      </c>
      <c r="D48" s="345">
        <f t="shared" si="9"/>
        <v>1.9596094494850322E-2</v>
      </c>
      <c r="E48" s="295">
        <f t="shared" si="10"/>
        <v>1.9298204731580795E-2</v>
      </c>
      <c r="F48" s="67">
        <f t="shared" si="15"/>
        <v>5.1861055619036388E-2</v>
      </c>
      <c r="H48" s="25">
        <v>5737.4889999999996</v>
      </c>
      <c r="I48" s="188">
        <v>5513.471999999997</v>
      </c>
      <c r="J48" s="345">
        <f t="shared" si="11"/>
        <v>3.061873356064369E-2</v>
      </c>
      <c r="K48" s="295">
        <f t="shared" si="12"/>
        <v>2.7435075746571225E-2</v>
      </c>
      <c r="L48" s="67">
        <f t="shared" si="16"/>
        <v>-3.9044432154903053E-2</v>
      </c>
      <c r="N48" s="40">
        <f t="shared" si="13"/>
        <v>3.2359869511219781</v>
      </c>
      <c r="O48" s="201">
        <f t="shared" si="14"/>
        <v>2.956321713350889</v>
      </c>
      <c r="P48" s="67">
        <f t="shared" si="8"/>
        <v>-8.6423475123755936E-2</v>
      </c>
    </row>
    <row r="49" spans="1:16" ht="20.100000000000001" customHeight="1" x14ac:dyDescent="0.25">
      <c r="A49" s="45" t="s">
        <v>180</v>
      </c>
      <c r="B49" s="25">
        <v>16547.11</v>
      </c>
      <c r="C49" s="188">
        <v>17260.679999999993</v>
      </c>
      <c r="D49" s="345">
        <f t="shared" si="9"/>
        <v>1.8288436332951834E-2</v>
      </c>
      <c r="E49" s="295">
        <f t="shared" si="10"/>
        <v>1.7860817395941187E-2</v>
      </c>
      <c r="F49" s="67">
        <f t="shared" si="15"/>
        <v>4.3123542419189358E-2</v>
      </c>
      <c r="H49" s="25">
        <v>4423.3979999999983</v>
      </c>
      <c r="I49" s="188">
        <v>4913.2529999999979</v>
      </c>
      <c r="J49" s="345">
        <f t="shared" si="11"/>
        <v>2.3605944132474001E-2</v>
      </c>
      <c r="K49" s="295">
        <f t="shared" si="12"/>
        <v>2.4448381748754383E-2</v>
      </c>
      <c r="L49" s="67">
        <f t="shared" si="16"/>
        <v>0.11074178719617808</v>
      </c>
      <c r="N49" s="40">
        <f t="shared" si="13"/>
        <v>2.6732148393284376</v>
      </c>
      <c r="O49" s="201">
        <f t="shared" si="14"/>
        <v>2.8465002537559352</v>
      </c>
      <c r="P49" s="67">
        <f t="shared" si="8"/>
        <v>6.4822853695900531E-2</v>
      </c>
    </row>
    <row r="50" spans="1:16" ht="20.100000000000001" customHeight="1" x14ac:dyDescent="0.25">
      <c r="A50" s="45" t="s">
        <v>183</v>
      </c>
      <c r="B50" s="25">
        <v>10810.869999999992</v>
      </c>
      <c r="C50" s="188">
        <v>15501.380000000001</v>
      </c>
      <c r="D50" s="345">
        <f t="shared" si="9"/>
        <v>1.1948546162974612E-2</v>
      </c>
      <c r="E50" s="295">
        <f t="shared" si="10"/>
        <v>1.6040348211373765E-2</v>
      </c>
      <c r="F50" s="67">
        <f t="shared" si="15"/>
        <v>0.4338697995628486</v>
      </c>
      <c r="H50" s="25">
        <v>2919.7339999999999</v>
      </c>
      <c r="I50" s="188">
        <v>4194.7839999999987</v>
      </c>
      <c r="J50" s="345">
        <f t="shared" si="11"/>
        <v>1.5581477788271568E-2</v>
      </c>
      <c r="K50" s="295">
        <f t="shared" si="12"/>
        <v>2.0873274912887027E-2</v>
      </c>
      <c r="L50" s="67">
        <f t="shared" si="16"/>
        <v>0.43670074054691244</v>
      </c>
      <c r="N50" s="40">
        <f t="shared" si="13"/>
        <v>2.7007391634530817</v>
      </c>
      <c r="O50" s="201">
        <f t="shared" si="14"/>
        <v>2.7060713304234838</v>
      </c>
      <c r="P50" s="67">
        <f t="shared" si="8"/>
        <v>1.974336153064304E-3</v>
      </c>
    </row>
    <row r="51" spans="1:16" ht="20.100000000000001" customHeight="1" x14ac:dyDescent="0.25">
      <c r="A51" s="45" t="s">
        <v>186</v>
      </c>
      <c r="B51" s="25">
        <v>4721.0000000000027</v>
      </c>
      <c r="C51" s="188">
        <v>16425.250000000007</v>
      </c>
      <c r="D51" s="345">
        <f t="shared" si="9"/>
        <v>5.2178119277544932E-3</v>
      </c>
      <c r="E51" s="295">
        <f t="shared" si="10"/>
        <v>1.6996340290920359E-2</v>
      </c>
      <c r="F51" s="67">
        <f t="shared" si="15"/>
        <v>2.4791887312010159</v>
      </c>
      <c r="H51" s="25">
        <v>1140.2570000000003</v>
      </c>
      <c r="I51" s="188">
        <v>2514.3539999999998</v>
      </c>
      <c r="J51" s="345">
        <f t="shared" si="11"/>
        <v>6.0851053960467557E-3</v>
      </c>
      <c r="K51" s="295">
        <f t="shared" si="12"/>
        <v>1.251144332349822E-2</v>
      </c>
      <c r="L51" s="67">
        <f t="shared" si="16"/>
        <v>1.2050765748423375</v>
      </c>
      <c r="N51" s="40">
        <f t="shared" si="13"/>
        <v>2.415287015462825</v>
      </c>
      <c r="O51" s="201">
        <f t="shared" si="14"/>
        <v>1.5307858327879322</v>
      </c>
      <c r="P51" s="67">
        <f t="shared" si="8"/>
        <v>-0.36620955481160561</v>
      </c>
    </row>
    <row r="52" spans="1:16" ht="20.100000000000001" customHeight="1" x14ac:dyDescent="0.25">
      <c r="A52" s="45" t="s">
        <v>187</v>
      </c>
      <c r="B52" s="25">
        <v>7639.4600000000019</v>
      </c>
      <c r="C52" s="188">
        <v>7141.199999999998</v>
      </c>
      <c r="D52" s="345">
        <f t="shared" si="9"/>
        <v>8.4433945159083507E-3</v>
      </c>
      <c r="E52" s="295">
        <f t="shared" si="10"/>
        <v>7.3894927191683777E-3</v>
      </c>
      <c r="F52" s="67">
        <f t="shared" si="15"/>
        <v>-6.5221887410890786E-2</v>
      </c>
      <c r="H52" s="25">
        <v>1739.2479999999991</v>
      </c>
      <c r="I52" s="188">
        <v>1763.2809999999995</v>
      </c>
      <c r="J52" s="345">
        <f t="shared" si="11"/>
        <v>9.2816859619046579E-3</v>
      </c>
      <c r="K52" s="295">
        <f t="shared" si="12"/>
        <v>8.7740987525627891E-3</v>
      </c>
      <c r="L52" s="67">
        <f t="shared" si="16"/>
        <v>1.3818040900435343E-2</v>
      </c>
      <c r="N52" s="40">
        <f t="shared" ref="N52" si="17">(H52/B52)*10</f>
        <v>2.2766635338099799</v>
      </c>
      <c r="O52" s="201">
        <f t="shared" ref="O52" si="18">(I52/C52)*10</f>
        <v>2.4691662465692041</v>
      </c>
      <c r="P52" s="67">
        <f t="shared" ref="P52" si="19">(O52-N52)/N52</f>
        <v>8.4554748604890401E-2</v>
      </c>
    </row>
    <row r="53" spans="1:16" ht="20.100000000000001" customHeight="1" x14ac:dyDescent="0.25">
      <c r="A53" s="45" t="s">
        <v>192</v>
      </c>
      <c r="B53" s="25">
        <v>4026.3999999999996</v>
      </c>
      <c r="C53" s="188">
        <v>5606.9299999999994</v>
      </c>
      <c r="D53" s="345">
        <f t="shared" si="9"/>
        <v>4.4501160656451339E-3</v>
      </c>
      <c r="E53" s="295">
        <f t="shared" si="10"/>
        <v>5.8018776132704244E-3</v>
      </c>
      <c r="F53" s="67">
        <f t="shared" si="15"/>
        <v>0.39254172461752429</v>
      </c>
      <c r="H53" s="25">
        <v>1144.8270000000005</v>
      </c>
      <c r="I53" s="188">
        <v>1626.5649999999996</v>
      </c>
      <c r="J53" s="345">
        <f t="shared" si="11"/>
        <v>6.1094936976839606E-3</v>
      </c>
      <c r="K53" s="295">
        <f t="shared" si="12"/>
        <v>8.0937989676417403E-3</v>
      </c>
      <c r="L53" s="67">
        <f t="shared" si="16"/>
        <v>0.42079545643140748</v>
      </c>
      <c r="N53" s="40">
        <f t="shared" ref="N53" si="20">(H53/B53)*10</f>
        <v>2.843301708722433</v>
      </c>
      <c r="O53" s="201">
        <f t="shared" ref="O53" si="21">(I53/C53)*10</f>
        <v>2.9009903815456939</v>
      </c>
      <c r="P53" s="67">
        <f t="shared" ref="P53" si="22">(O53-N53)/N53</f>
        <v>2.0289325134328365E-2</v>
      </c>
    </row>
    <row r="54" spans="1:16" ht="20.100000000000001" customHeight="1" x14ac:dyDescent="0.25">
      <c r="A54" s="45" t="s">
        <v>188</v>
      </c>
      <c r="B54" s="25">
        <v>5487.0099999999984</v>
      </c>
      <c r="C54" s="188">
        <v>6566.5800000000017</v>
      </c>
      <c r="D54" s="345">
        <f t="shared" si="9"/>
        <v>6.0644325832891668E-3</v>
      </c>
      <c r="E54" s="295">
        <f t="shared" si="10"/>
        <v>6.7948937293223419E-3</v>
      </c>
      <c r="F54" s="67">
        <f t="shared" si="15"/>
        <v>0.19675014260954576</v>
      </c>
      <c r="H54" s="25">
        <v>1391.5990000000004</v>
      </c>
      <c r="I54" s="188">
        <v>1581.9950000000008</v>
      </c>
      <c r="J54" s="345">
        <f t="shared" si="11"/>
        <v>7.4264192932236052E-3</v>
      </c>
      <c r="K54" s="295">
        <f t="shared" si="12"/>
        <v>7.8720183317693444E-3</v>
      </c>
      <c r="L54" s="67">
        <f t="shared" si="16"/>
        <v>0.13681814948128043</v>
      </c>
      <c r="N54" s="40">
        <f t="shared" ref="N54" si="23">(H54/B54)*10</f>
        <v>2.5361699723528859</v>
      </c>
      <c r="O54" s="201">
        <f t="shared" ref="O54" si="24">(I54/C54)*10</f>
        <v>2.4091612376610052</v>
      </c>
      <c r="P54" s="67">
        <f t="shared" ref="P54" si="25">(O54-N54)/N54</f>
        <v>-5.0078952150849183E-2</v>
      </c>
    </row>
    <row r="55" spans="1:16" ht="20.100000000000001" customHeight="1" x14ac:dyDescent="0.25">
      <c r="A55" s="45" t="s">
        <v>191</v>
      </c>
      <c r="B55" s="25"/>
      <c r="C55" s="188">
        <v>4890.8099999999995</v>
      </c>
      <c r="D55" s="345">
        <f t="shared" si="9"/>
        <v>0</v>
      </c>
      <c r="E55" s="295">
        <f t="shared" si="10"/>
        <v>5.0608588032593823E-3</v>
      </c>
      <c r="F55" s="67"/>
      <c r="H55" s="25"/>
      <c r="I55" s="188">
        <v>1397.1599999999999</v>
      </c>
      <c r="J55" s="345">
        <f t="shared" si="11"/>
        <v>0</v>
      </c>
      <c r="K55" s="295">
        <f t="shared" si="12"/>
        <v>6.9522780618237424E-3</v>
      </c>
      <c r="L55" s="67"/>
      <c r="N55" s="40"/>
      <c r="O55" s="201">
        <f t="shared" ref="O55" si="26">(I55/C55)*10</f>
        <v>2.8567047176234612</v>
      </c>
      <c r="P55" s="67"/>
    </row>
    <row r="56" spans="1:16" ht="20.100000000000001" customHeight="1" x14ac:dyDescent="0.25">
      <c r="A56" s="45" t="s">
        <v>189</v>
      </c>
      <c r="B56" s="25">
        <v>2798.8599999999992</v>
      </c>
      <c r="C56" s="188">
        <v>2417.7999999999997</v>
      </c>
      <c r="D56" s="345">
        <f t="shared" si="9"/>
        <v>3.0933965456714525E-3</v>
      </c>
      <c r="E56" s="295">
        <f t="shared" si="10"/>
        <v>2.5018646020844265E-3</v>
      </c>
      <c r="F56" s="67">
        <f t="shared" si="15"/>
        <v>-0.13614828894621367</v>
      </c>
      <c r="H56" s="25">
        <v>870.85299999999995</v>
      </c>
      <c r="I56" s="188">
        <v>865.42299999999966</v>
      </c>
      <c r="J56" s="345">
        <f t="shared" si="11"/>
        <v>4.6474016730118769E-3</v>
      </c>
      <c r="K56" s="295">
        <f t="shared" si="12"/>
        <v>4.3063509813462218E-3</v>
      </c>
      <c r="L56" s="67">
        <f t="shared" si="16"/>
        <v>-6.2352658829909193E-3</v>
      </c>
      <c r="N56" s="40">
        <f t="shared" si="13"/>
        <v>3.1114560928377988</v>
      </c>
      <c r="O56" s="201">
        <f t="shared" si="14"/>
        <v>3.5793820828852669</v>
      </c>
      <c r="P56" s="67">
        <f t="shared" si="8"/>
        <v>0.15038810643176936</v>
      </c>
    </row>
    <row r="57" spans="1:16" ht="20.100000000000001" customHeight="1" x14ac:dyDescent="0.25">
      <c r="A57" s="45" t="s">
        <v>193</v>
      </c>
      <c r="B57" s="25">
        <v>1855.4800000000007</v>
      </c>
      <c r="C57" s="188">
        <v>2991.0799999999986</v>
      </c>
      <c r="D57" s="345">
        <f t="shared" si="9"/>
        <v>2.0507404523850679E-3</v>
      </c>
      <c r="E57" s="295">
        <f t="shared" si="10"/>
        <v>3.0950770014073468E-3</v>
      </c>
      <c r="F57" s="67">
        <f t="shared" si="15"/>
        <v>0.61202492077521586</v>
      </c>
      <c r="H57" s="25">
        <v>480.42800000000011</v>
      </c>
      <c r="I57" s="188">
        <v>648.76099999999997</v>
      </c>
      <c r="J57" s="345">
        <f t="shared" si="11"/>
        <v>2.563856231719648E-3</v>
      </c>
      <c r="K57" s="295">
        <f t="shared" si="12"/>
        <v>3.2282393338392405E-3</v>
      </c>
      <c r="L57" s="67">
        <f t="shared" si="16"/>
        <v>0.350381326650403</v>
      </c>
      <c r="N57" s="40">
        <f t="shared" si="13"/>
        <v>2.5892383641968655</v>
      </c>
      <c r="O57" s="201">
        <f t="shared" si="14"/>
        <v>2.1689857843989473</v>
      </c>
      <c r="P57" s="67">
        <f t="shared" si="8"/>
        <v>-0.16230741271604512</v>
      </c>
    </row>
    <row r="58" spans="1:16" ht="20.100000000000001" customHeight="1" x14ac:dyDescent="0.25">
      <c r="A58" s="45" t="s">
        <v>190</v>
      </c>
      <c r="B58" s="25">
        <v>3362.7700000000004</v>
      </c>
      <c r="C58" s="188">
        <v>2019.1200000000006</v>
      </c>
      <c r="D58" s="345">
        <f t="shared" si="9"/>
        <v>3.7166493150381208E-3</v>
      </c>
      <c r="E58" s="295">
        <f t="shared" si="10"/>
        <v>2.0893228783856023E-3</v>
      </c>
      <c r="F58" s="67">
        <f t="shared" si="15"/>
        <v>-0.39956642886667826</v>
      </c>
      <c r="H58" s="25">
        <v>802.37700000000018</v>
      </c>
      <c r="I58" s="188">
        <v>587.01900000000001</v>
      </c>
      <c r="J58" s="345">
        <f t="shared" si="11"/>
        <v>4.2819720574956413E-3</v>
      </c>
      <c r="K58" s="295">
        <f t="shared" si="12"/>
        <v>2.9210107042670214E-3</v>
      </c>
      <c r="L58" s="67">
        <f t="shared" si="16"/>
        <v>-0.26840001645111977</v>
      </c>
      <c r="N58" s="40">
        <f t="shared" si="13"/>
        <v>2.3860597067298688</v>
      </c>
      <c r="O58" s="201">
        <f t="shared" si="14"/>
        <v>2.9073012005229995</v>
      </c>
      <c r="P58" s="67">
        <f t="shared" si="8"/>
        <v>0.21845282929130894</v>
      </c>
    </row>
    <row r="59" spans="1:16" ht="20.100000000000001" customHeight="1" x14ac:dyDescent="0.25">
      <c r="A59" s="45" t="s">
        <v>195</v>
      </c>
      <c r="B59" s="25">
        <v>295.82</v>
      </c>
      <c r="C59" s="188">
        <v>266.39999999999998</v>
      </c>
      <c r="D59" s="345">
        <f t="shared" si="9"/>
        <v>3.2695046059485984E-4</v>
      </c>
      <c r="E59" s="295">
        <f t="shared" si="10"/>
        <v>2.7566247414810623E-4</v>
      </c>
      <c r="F59" s="67">
        <f>(C59-B59)/B59</f>
        <v>-9.9452369684267516E-2</v>
      </c>
      <c r="H59" s="25">
        <v>102.57599999999999</v>
      </c>
      <c r="I59" s="188">
        <v>152.37</v>
      </c>
      <c r="J59" s="345">
        <f t="shared" si="11"/>
        <v>5.4740797127743291E-4</v>
      </c>
      <c r="K59" s="295">
        <f t="shared" si="12"/>
        <v>7.5819419986263828E-4</v>
      </c>
      <c r="L59" s="67">
        <f>(I59-H59)/H59</f>
        <v>0.48543518951801606</v>
      </c>
      <c r="N59" s="40">
        <f t="shared" si="13"/>
        <v>3.4675140288012978</v>
      </c>
      <c r="O59" s="201">
        <f t="shared" si="14"/>
        <v>5.7195945945945947</v>
      </c>
      <c r="P59" s="67">
        <f>(O59-N59)/N59</f>
        <v>0.64947987148355679</v>
      </c>
    </row>
    <row r="60" spans="1:16" ht="20.100000000000001" customHeight="1" x14ac:dyDescent="0.25">
      <c r="A60" s="45" t="s">
        <v>217</v>
      </c>
      <c r="B60" s="25">
        <v>381.92999999999984</v>
      </c>
      <c r="C60" s="188">
        <v>677.47000000000037</v>
      </c>
      <c r="D60" s="345">
        <f t="shared" si="9"/>
        <v>4.2212220071325389E-4</v>
      </c>
      <c r="E60" s="295">
        <f t="shared" si="10"/>
        <v>7.0102498634053167E-4</v>
      </c>
      <c r="F60" s="67">
        <f>(C60-B60)/B60</f>
        <v>0.77380671850862892</v>
      </c>
      <c r="H60" s="25">
        <v>120.28999999999999</v>
      </c>
      <c r="I60" s="188">
        <v>133.244</v>
      </c>
      <c r="J60" s="345">
        <f t="shared" si="11"/>
        <v>6.4194065731713456E-4</v>
      </c>
      <c r="K60" s="295">
        <f t="shared" si="12"/>
        <v>6.6302308831461159E-4</v>
      </c>
      <c r="L60" s="67">
        <f>(I60-H60)/H60</f>
        <v>0.10768974977138589</v>
      </c>
      <c r="N60" s="40">
        <f t="shared" si="13"/>
        <v>3.149530018589795</v>
      </c>
      <c r="O60" s="201">
        <f t="shared" si="14"/>
        <v>1.9667881972633463</v>
      </c>
      <c r="P60" s="67">
        <f>(O60-N60)/N60</f>
        <v>-0.3755296232597975</v>
      </c>
    </row>
    <row r="61" spans="1:16" ht="20.100000000000001" customHeight="1" thickBot="1" x14ac:dyDescent="0.3">
      <c r="A61" s="14" t="s">
        <v>17</v>
      </c>
      <c r="B61" s="25">
        <f>B62-SUM(B39:B60)</f>
        <v>2518.6600000000326</v>
      </c>
      <c r="C61" s="188">
        <f>C62-SUM(C39:C60)</f>
        <v>1064.0700000001816</v>
      </c>
      <c r="D61" s="345">
        <f t="shared" si="9"/>
        <v>2.7837098474811045E-3</v>
      </c>
      <c r="E61" s="295">
        <f t="shared" si="10"/>
        <v>1.101066699950546E-3</v>
      </c>
      <c r="F61" s="67">
        <f t="shared" si="15"/>
        <v>-0.57752535078169831</v>
      </c>
      <c r="H61" s="25">
        <f>H62-SUM(H39:H60)</f>
        <v>408.16300000002957</v>
      </c>
      <c r="I61" s="188">
        <f>I62-SUM(I39:I60)</f>
        <v>373.25900000002002</v>
      </c>
      <c r="J61" s="345">
        <f t="shared" si="11"/>
        <v>2.1782062059402495E-3</v>
      </c>
      <c r="K61" s="295">
        <f t="shared" si="12"/>
        <v>1.8573394293269257E-3</v>
      </c>
      <c r="L61" s="67">
        <f t="shared" si="16"/>
        <v>-8.5514855584673324E-2</v>
      </c>
      <c r="N61" s="40">
        <f t="shared" si="13"/>
        <v>1.6205561687564987</v>
      </c>
      <c r="O61" s="201">
        <f t="shared" si="14"/>
        <v>3.5078425291565059</v>
      </c>
      <c r="P61" s="67">
        <f t="shared" si="8"/>
        <v>1.1645917597834197</v>
      </c>
    </row>
    <row r="62" spans="1:16" ht="26.25" customHeight="1" thickBot="1" x14ac:dyDescent="0.3">
      <c r="A62" s="18" t="s">
        <v>18</v>
      </c>
      <c r="B62" s="47">
        <v>904785.39000000036</v>
      </c>
      <c r="C62" s="199">
        <v>966399.21999999986</v>
      </c>
      <c r="D62" s="351">
        <f>SUM(D39:D61)</f>
        <v>1</v>
      </c>
      <c r="E62" s="352">
        <f>SUM(E39:E61)</f>
        <v>1</v>
      </c>
      <c r="F62" s="72">
        <f t="shared" si="15"/>
        <v>6.8097728677956951E-2</v>
      </c>
      <c r="G62" s="2"/>
      <c r="H62" s="47">
        <v>187384.92199999999</v>
      </c>
      <c r="I62" s="199">
        <v>200964.34400000001</v>
      </c>
      <c r="J62" s="351">
        <f>SUM(J39:J61)</f>
        <v>1.0000000000000002</v>
      </c>
      <c r="K62" s="352">
        <f>SUM(K39:K61)</f>
        <v>0.99999999999999989</v>
      </c>
      <c r="L62" s="72">
        <f t="shared" si="16"/>
        <v>7.2468061224264468E-2</v>
      </c>
      <c r="M62" s="2"/>
      <c r="N62" s="35">
        <f t="shared" si="13"/>
        <v>2.0710427474961759</v>
      </c>
      <c r="O62" s="194">
        <f t="shared" si="14"/>
        <v>2.0795168274245919</v>
      </c>
      <c r="P62" s="72">
        <f t="shared" si="8"/>
        <v>4.0916972566891092E-3</v>
      </c>
    </row>
    <row r="64" spans="1:16" ht="15.75" thickBot="1" x14ac:dyDescent="0.3"/>
    <row r="65" spans="1:16" x14ac:dyDescent="0.25">
      <c r="A65" s="468" t="s">
        <v>15</v>
      </c>
      <c r="B65" s="461" t="s">
        <v>1</v>
      </c>
      <c r="C65" s="452"/>
      <c r="D65" s="461" t="s">
        <v>116</v>
      </c>
      <c r="E65" s="452"/>
      <c r="F65" s="176" t="s">
        <v>0</v>
      </c>
      <c r="H65" s="471" t="s">
        <v>19</v>
      </c>
      <c r="I65" s="472"/>
      <c r="J65" s="461" t="s">
        <v>116</v>
      </c>
      <c r="K65" s="457"/>
      <c r="L65" s="176" t="s">
        <v>0</v>
      </c>
      <c r="N65" s="451" t="s">
        <v>22</v>
      </c>
      <c r="O65" s="452"/>
      <c r="P65" s="176" t="s">
        <v>0</v>
      </c>
    </row>
    <row r="66" spans="1:16" x14ac:dyDescent="0.25">
      <c r="A66" s="469"/>
      <c r="B66" s="462" t="str">
        <f>B5</f>
        <v>jan-dez</v>
      </c>
      <c r="C66" s="454"/>
      <c r="D66" s="462" t="str">
        <f>B5</f>
        <v>jan-dez</v>
      </c>
      <c r="E66" s="454"/>
      <c r="F66" s="177" t="str">
        <f>F37</f>
        <v>2021/2020</v>
      </c>
      <c r="H66" s="449" t="str">
        <f>B5</f>
        <v>jan-dez</v>
      </c>
      <c r="I66" s="454"/>
      <c r="J66" s="462" t="str">
        <f>B5</f>
        <v>jan-dez</v>
      </c>
      <c r="K66" s="450"/>
      <c r="L66" s="177" t="str">
        <f>F66</f>
        <v>2021/2020</v>
      </c>
      <c r="N66" s="449" t="str">
        <f>B5</f>
        <v>jan-dez</v>
      </c>
      <c r="O66" s="450"/>
      <c r="P66" s="177" t="str">
        <f>P37</f>
        <v>2021/2020</v>
      </c>
    </row>
    <row r="67" spans="1:16" ht="19.5" customHeight="1" thickBot="1" x14ac:dyDescent="0.3">
      <c r="A67" s="470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 t="s">
        <v>23</v>
      </c>
    </row>
    <row r="68" spans="1:16" ht="20.100000000000001" customHeight="1" x14ac:dyDescent="0.25">
      <c r="A68" s="45" t="s">
        <v>164</v>
      </c>
      <c r="B68" s="46">
        <v>243519.31000000026</v>
      </c>
      <c r="C68" s="195">
        <v>256361.42999999982</v>
      </c>
      <c r="D68" s="345">
        <f>B68/$B$96</f>
        <v>0.15852225360410188</v>
      </c>
      <c r="E68" s="344">
        <f>C68/$C$96</f>
        <v>0.16443541889147298</v>
      </c>
      <c r="F68" s="76">
        <f t="shared" ref="F68:F80" si="27">(C68-B68)/B68</f>
        <v>5.2735530500638922E-2</v>
      </c>
      <c r="H68" s="25">
        <v>63443.213999999978</v>
      </c>
      <c r="I68" s="195">
        <v>67794.072000000015</v>
      </c>
      <c r="J68" s="343">
        <f>H68/$H$96</f>
        <v>0.18962417200506332</v>
      </c>
      <c r="K68" s="344">
        <f>I68/$I$96</f>
        <v>0.19555170448466869</v>
      </c>
      <c r="L68" s="76">
        <f t="shared" ref="L68:L80" si="28">(I68-H68)/H68</f>
        <v>6.8578776604855451E-2</v>
      </c>
      <c r="N68" s="49">
        <f t="shared" ref="N68:N96" si="29">(H68/B68)*10</f>
        <v>2.6052641985557496</v>
      </c>
      <c r="O68" s="197">
        <f t="shared" ref="O68:O96" si="30">(I68/C68)*10</f>
        <v>2.6444723763633267</v>
      </c>
      <c r="P68" s="76">
        <f t="shared" si="8"/>
        <v>1.5049597591412188E-2</v>
      </c>
    </row>
    <row r="69" spans="1:16" ht="20.100000000000001" customHeight="1" x14ac:dyDescent="0.25">
      <c r="A69" s="45" t="s">
        <v>162</v>
      </c>
      <c r="B69" s="25">
        <v>220258.17999999993</v>
      </c>
      <c r="C69" s="188">
        <v>229040.75000000003</v>
      </c>
      <c r="D69" s="345">
        <f t="shared" ref="D69:D95" si="31">B69/$B$96</f>
        <v>0.14338010019960173</v>
      </c>
      <c r="E69" s="295">
        <f t="shared" ref="E69:E95" si="32">C69/$C$96</f>
        <v>0.14691138081679125</v>
      </c>
      <c r="F69" s="67">
        <f t="shared" si="27"/>
        <v>3.9873978800696971E-2</v>
      </c>
      <c r="H69" s="25">
        <v>59091.210999999967</v>
      </c>
      <c r="I69" s="188">
        <v>61851.181000000004</v>
      </c>
      <c r="J69" s="294">
        <f t="shared" ref="J69:J96" si="33">H69/$H$96</f>
        <v>0.17661655600631279</v>
      </c>
      <c r="K69" s="295">
        <f t="shared" ref="K69:K96" si="34">I69/$I$96</f>
        <v>0.17840946136027577</v>
      </c>
      <c r="L69" s="67">
        <f t="shared" si="28"/>
        <v>4.6706945978819747E-2</v>
      </c>
      <c r="N69" s="48">
        <f t="shared" si="29"/>
        <v>2.6828157301581257</v>
      </c>
      <c r="O69" s="191">
        <f t="shared" si="30"/>
        <v>2.7004443969031708</v>
      </c>
      <c r="P69" s="67">
        <f t="shared" si="8"/>
        <v>6.5709569788477851E-3</v>
      </c>
    </row>
    <row r="70" spans="1:16" ht="20.100000000000001" customHeight="1" x14ac:dyDescent="0.25">
      <c r="A70" s="45" t="s">
        <v>163</v>
      </c>
      <c r="B70" s="25">
        <v>195938.93000000002</v>
      </c>
      <c r="C70" s="188">
        <v>177417.02</v>
      </c>
      <c r="D70" s="345">
        <f t="shared" si="31"/>
        <v>0.12754914898689693</v>
      </c>
      <c r="E70" s="295">
        <f t="shared" si="32"/>
        <v>0.11379887373142231</v>
      </c>
      <c r="F70" s="67">
        <f t="shared" si="27"/>
        <v>-9.452899431470832E-2</v>
      </c>
      <c r="H70" s="25">
        <v>45742.662000000026</v>
      </c>
      <c r="I70" s="188">
        <v>42635.762000000024</v>
      </c>
      <c r="J70" s="294">
        <f t="shared" si="33"/>
        <v>0.13671934096935068</v>
      </c>
      <c r="K70" s="295">
        <f t="shared" si="34"/>
        <v>0.12298266920893422</v>
      </c>
      <c r="L70" s="67">
        <f t="shared" si="28"/>
        <v>-6.7921276641048994E-2</v>
      </c>
      <c r="N70" s="48">
        <f t="shared" si="29"/>
        <v>2.3345366844659212</v>
      </c>
      <c r="O70" s="191">
        <f t="shared" si="30"/>
        <v>2.4031382107534007</v>
      </c>
      <c r="P70" s="67">
        <f t="shared" si="8"/>
        <v>2.9385499377223828E-2</v>
      </c>
    </row>
    <row r="71" spans="1:16" ht="20.100000000000001" customHeight="1" x14ac:dyDescent="0.25">
      <c r="A71" s="45" t="s">
        <v>167</v>
      </c>
      <c r="B71" s="25">
        <v>120605.21999999997</v>
      </c>
      <c r="C71" s="188">
        <v>114712.92000000001</v>
      </c>
      <c r="D71" s="345">
        <f t="shared" si="31"/>
        <v>7.8509631416163572E-2</v>
      </c>
      <c r="E71" s="295">
        <f t="shared" si="32"/>
        <v>7.3579192675216565E-2</v>
      </c>
      <c r="F71" s="67">
        <f t="shared" si="27"/>
        <v>-4.8856094288455845E-2</v>
      </c>
      <c r="H71" s="25">
        <v>37399.476999999999</v>
      </c>
      <c r="I71" s="188">
        <v>37509.388000000014</v>
      </c>
      <c r="J71" s="294">
        <f t="shared" si="33"/>
        <v>0.11178255974779921</v>
      </c>
      <c r="K71" s="295">
        <f t="shared" si="34"/>
        <v>0.10819566580359384</v>
      </c>
      <c r="L71" s="67">
        <f t="shared" si="28"/>
        <v>2.9388378880275414E-3</v>
      </c>
      <c r="N71" s="48">
        <f t="shared" si="29"/>
        <v>3.1009832741899568</v>
      </c>
      <c r="O71" s="191">
        <f t="shared" si="30"/>
        <v>3.2698485924689225</v>
      </c>
      <c r="P71" s="67">
        <f t="shared" si="8"/>
        <v>5.4455410864180459E-2</v>
      </c>
    </row>
    <row r="72" spans="1:16" ht="20.100000000000001" customHeight="1" x14ac:dyDescent="0.25">
      <c r="A72" s="45" t="s">
        <v>169</v>
      </c>
      <c r="B72" s="25">
        <v>99499.540000000008</v>
      </c>
      <c r="C72" s="188">
        <v>95124.229999999981</v>
      </c>
      <c r="D72" s="345">
        <f t="shared" si="31"/>
        <v>6.4770597918380537E-2</v>
      </c>
      <c r="E72" s="295">
        <f t="shared" si="32"/>
        <v>6.101460975147014E-2</v>
      </c>
      <c r="F72" s="67">
        <f t="shared" si="27"/>
        <v>-4.39731681171594E-2</v>
      </c>
      <c r="H72" s="25">
        <v>28362.620000000003</v>
      </c>
      <c r="I72" s="188">
        <v>29099.716999999975</v>
      </c>
      <c r="J72" s="294">
        <f t="shared" si="33"/>
        <v>8.4772475956124346E-2</v>
      </c>
      <c r="K72" s="295">
        <f t="shared" si="34"/>
        <v>8.3938006546818489E-2</v>
      </c>
      <c r="L72" s="67">
        <f t="shared" si="28"/>
        <v>2.5988325479097924E-2</v>
      </c>
      <c r="N72" s="48">
        <f t="shared" si="29"/>
        <v>2.8505277511835736</v>
      </c>
      <c r="O72" s="191">
        <f t="shared" si="30"/>
        <v>3.0591277322297361</v>
      </c>
      <c r="P72" s="67">
        <f t="shared" ref="P72:P80" si="35">(O72-N72)/N72</f>
        <v>7.3179424743207377E-2</v>
      </c>
    </row>
    <row r="73" spans="1:16" ht="20.100000000000001" customHeight="1" x14ac:dyDescent="0.25">
      <c r="A73" s="45" t="s">
        <v>172</v>
      </c>
      <c r="B73" s="25">
        <v>216023.83000000013</v>
      </c>
      <c r="C73" s="188">
        <v>199161.51999999987</v>
      </c>
      <c r="D73" s="345">
        <f t="shared" si="31"/>
        <v>0.1406236916644901</v>
      </c>
      <c r="E73" s="295">
        <f t="shared" si="32"/>
        <v>0.12774623689789247</v>
      </c>
      <c r="F73" s="67">
        <f t="shared" si="27"/>
        <v>-7.8057638363324314E-2</v>
      </c>
      <c r="H73" s="25">
        <v>24711.777000000009</v>
      </c>
      <c r="I73" s="188">
        <v>22961.013000000014</v>
      </c>
      <c r="J73" s="294">
        <f t="shared" si="33"/>
        <v>7.386054326312616E-2</v>
      </c>
      <c r="K73" s="295">
        <f t="shared" si="34"/>
        <v>6.6230941679452995E-2</v>
      </c>
      <c r="L73" s="67">
        <f t="shared" si="28"/>
        <v>-7.0847353470371438E-2</v>
      </c>
      <c r="N73" s="48">
        <f t="shared" si="29"/>
        <v>1.1439375461494223</v>
      </c>
      <c r="O73" s="191">
        <f t="shared" si="30"/>
        <v>1.152884000885313</v>
      </c>
      <c r="P73" s="67">
        <f t="shared" si="35"/>
        <v>7.820754521088184E-3</v>
      </c>
    </row>
    <row r="74" spans="1:16" ht="20.100000000000001" customHeight="1" x14ac:dyDescent="0.25">
      <c r="A74" s="45" t="s">
        <v>175</v>
      </c>
      <c r="B74" s="25">
        <v>50713.479999999974</v>
      </c>
      <c r="C74" s="188">
        <v>48849.700000000019</v>
      </c>
      <c r="D74" s="345">
        <f t="shared" si="31"/>
        <v>3.3012639275737665E-2</v>
      </c>
      <c r="E74" s="295">
        <f t="shared" si="32"/>
        <v>3.1333188000327493E-2</v>
      </c>
      <c r="F74" s="67">
        <f t="shared" si="27"/>
        <v>-3.6751175427124229E-2</v>
      </c>
      <c r="H74" s="25">
        <v>12205.933000000006</v>
      </c>
      <c r="I74" s="188">
        <v>11973.679999999993</v>
      </c>
      <c r="J74" s="294">
        <f t="shared" si="33"/>
        <v>3.6482072592890401E-2</v>
      </c>
      <c r="K74" s="295">
        <f t="shared" si="34"/>
        <v>3.4538027645750292E-2</v>
      </c>
      <c r="L74" s="67">
        <f t="shared" si="28"/>
        <v>-1.9027877672277344E-2</v>
      </c>
      <c r="N74" s="48">
        <f t="shared" si="29"/>
        <v>2.4068419284182454</v>
      </c>
      <c r="O74" s="191">
        <f t="shared" si="30"/>
        <v>2.4511266189966343</v>
      </c>
      <c r="P74" s="67">
        <f t="shared" si="35"/>
        <v>1.839950104554328E-2</v>
      </c>
    </row>
    <row r="75" spans="1:16" ht="20.100000000000001" customHeight="1" x14ac:dyDescent="0.25">
      <c r="A75" s="45" t="s">
        <v>176</v>
      </c>
      <c r="B75" s="25">
        <v>37954.230000000018</v>
      </c>
      <c r="C75" s="188">
        <v>42106.319999999992</v>
      </c>
      <c r="D75" s="345">
        <f t="shared" si="31"/>
        <v>2.4706829505259393E-2</v>
      </c>
      <c r="E75" s="295">
        <f t="shared" si="32"/>
        <v>2.7007847347311219E-2</v>
      </c>
      <c r="F75" s="67">
        <f t="shared" si="27"/>
        <v>0.10939729247569961</v>
      </c>
      <c r="H75" s="25">
        <v>10911.508999999998</v>
      </c>
      <c r="I75" s="188">
        <v>10950.618999999999</v>
      </c>
      <c r="J75" s="294">
        <f t="shared" si="33"/>
        <v>3.2613194209404284E-2</v>
      </c>
      <c r="K75" s="295">
        <f t="shared" si="34"/>
        <v>3.1587012661109921E-2</v>
      </c>
      <c r="L75" s="67">
        <f t="shared" si="28"/>
        <v>3.5842888458416326E-3</v>
      </c>
      <c r="N75" s="48">
        <f t="shared" si="29"/>
        <v>2.8749124932846732</v>
      </c>
      <c r="O75" s="191">
        <f t="shared" si="30"/>
        <v>2.6007067347609576</v>
      </c>
      <c r="P75" s="67">
        <f t="shared" si="35"/>
        <v>-9.5378819064655215E-2</v>
      </c>
    </row>
    <row r="76" spans="1:16" ht="20.100000000000001" customHeight="1" x14ac:dyDescent="0.25">
      <c r="A76" s="45" t="s">
        <v>178</v>
      </c>
      <c r="B76" s="25">
        <v>33516.79</v>
      </c>
      <c r="C76" s="188">
        <v>41003.170000000006</v>
      </c>
      <c r="D76" s="345">
        <f t="shared" si="31"/>
        <v>2.1818216733512513E-2</v>
      </c>
      <c r="E76" s="295">
        <f t="shared" si="32"/>
        <v>2.6300264571110732E-2</v>
      </c>
      <c r="F76" s="67">
        <f t="shared" si="27"/>
        <v>0.22336208210869848</v>
      </c>
      <c r="H76" s="25">
        <v>6311.2600000000029</v>
      </c>
      <c r="I76" s="188">
        <v>8266.9090000000015</v>
      </c>
      <c r="J76" s="294">
        <f t="shared" si="33"/>
        <v>1.8863600633610349E-2</v>
      </c>
      <c r="K76" s="295">
        <f t="shared" si="34"/>
        <v>2.3845862891517237E-2</v>
      </c>
      <c r="L76" s="67">
        <f t="shared" si="28"/>
        <v>0.3098666510332323</v>
      </c>
      <c r="N76" s="48">
        <f t="shared" si="29"/>
        <v>1.8830144533530815</v>
      </c>
      <c r="O76" s="191">
        <f t="shared" si="30"/>
        <v>2.0161633844407638</v>
      </c>
      <c r="P76" s="67">
        <f t="shared" si="35"/>
        <v>7.0710519959410925E-2</v>
      </c>
    </row>
    <row r="77" spans="1:16" ht="20.100000000000001" customHeight="1" x14ac:dyDescent="0.25">
      <c r="A77" s="45" t="s">
        <v>182</v>
      </c>
      <c r="B77" s="25">
        <v>80522.270000000019</v>
      </c>
      <c r="C77" s="188">
        <v>101934.86999999998</v>
      </c>
      <c r="D77" s="345">
        <f t="shared" si="31"/>
        <v>5.2417082266363005E-2</v>
      </c>
      <c r="E77" s="295">
        <f t="shared" si="32"/>
        <v>6.5383092332172793E-2</v>
      </c>
      <c r="F77" s="67">
        <f t="shared" si="27"/>
        <v>0.26592146495621594</v>
      </c>
      <c r="H77" s="25">
        <v>4553.0680000000002</v>
      </c>
      <c r="I77" s="188">
        <v>6472.5390000000007</v>
      </c>
      <c r="J77" s="294">
        <f t="shared" si="33"/>
        <v>1.3608575214722729E-2</v>
      </c>
      <c r="K77" s="295">
        <f t="shared" si="34"/>
        <v>1.8670010466305856E-2</v>
      </c>
      <c r="L77" s="67">
        <f t="shared" si="28"/>
        <v>0.42157749455971233</v>
      </c>
      <c r="N77" s="48">
        <f t="shared" si="29"/>
        <v>0.56544208204761237</v>
      </c>
      <c r="O77" s="191">
        <f t="shared" si="30"/>
        <v>0.63496809286164801</v>
      </c>
      <c r="P77" s="67">
        <f t="shared" si="35"/>
        <v>0.12295867785832977</v>
      </c>
    </row>
    <row r="78" spans="1:16" ht="20.100000000000001" customHeight="1" x14ac:dyDescent="0.25">
      <c r="A78" s="45" t="s">
        <v>181</v>
      </c>
      <c r="B78" s="25">
        <v>13958.849999999995</v>
      </c>
      <c r="C78" s="188">
        <v>16333</v>
      </c>
      <c r="D78" s="345">
        <f t="shared" si="31"/>
        <v>9.0867059360574508E-3</v>
      </c>
      <c r="E78" s="295">
        <f t="shared" si="32"/>
        <v>1.0476317349120849E-2</v>
      </c>
      <c r="F78" s="67">
        <f t="shared" si="27"/>
        <v>0.17008206263409995</v>
      </c>
      <c r="H78" s="25">
        <v>4099.2960000000012</v>
      </c>
      <c r="I78" s="188">
        <v>4803.6950000000033</v>
      </c>
      <c r="J78" s="294">
        <f t="shared" si="33"/>
        <v>1.2252305026723087E-2</v>
      </c>
      <c r="K78" s="295">
        <f t="shared" si="34"/>
        <v>1.3856237239658373E-2</v>
      </c>
      <c r="L78" s="67">
        <f t="shared" si="28"/>
        <v>0.17183413932538708</v>
      </c>
      <c r="N78" s="48">
        <f t="shared" si="29"/>
        <v>2.936700372881722</v>
      </c>
      <c r="O78" s="191">
        <f t="shared" si="30"/>
        <v>2.9410977775056657</v>
      </c>
      <c r="P78" s="67">
        <f t="shared" si="35"/>
        <v>1.4973964196519605E-3</v>
      </c>
    </row>
    <row r="79" spans="1:16" ht="20.100000000000001" customHeight="1" x14ac:dyDescent="0.25">
      <c r="A79" s="45" t="s">
        <v>185</v>
      </c>
      <c r="B79" s="25">
        <v>12553.739999999998</v>
      </c>
      <c r="C79" s="188">
        <v>13696.730000000001</v>
      </c>
      <c r="D79" s="345">
        <f t="shared" si="31"/>
        <v>8.1720302014651556E-3</v>
      </c>
      <c r="E79" s="295">
        <f t="shared" si="32"/>
        <v>8.7853603211427191E-3</v>
      </c>
      <c r="F79" s="67">
        <f t="shared" si="27"/>
        <v>9.1047767438229857E-2</v>
      </c>
      <c r="H79" s="25">
        <v>4557.3840000000027</v>
      </c>
      <c r="I79" s="188">
        <v>4321.5119999999997</v>
      </c>
      <c r="J79" s="294">
        <f t="shared" si="33"/>
        <v>1.3621475222064323E-2</v>
      </c>
      <c r="K79" s="295">
        <f t="shared" si="34"/>
        <v>1.2465382482865895E-2</v>
      </c>
      <c r="L79" s="67">
        <f t="shared" si="28"/>
        <v>-5.1756007393715976E-2</v>
      </c>
      <c r="N79" s="48">
        <f t="shared" si="29"/>
        <v>3.6302998150352033</v>
      </c>
      <c r="O79" s="191">
        <f t="shared" si="30"/>
        <v>3.1551414096649339</v>
      </c>
      <c r="P79" s="67">
        <f t="shared" si="35"/>
        <v>-0.13088682190995887</v>
      </c>
    </row>
    <row r="80" spans="1:16" ht="20.100000000000001" customHeight="1" x14ac:dyDescent="0.25">
      <c r="A80" s="45" t="s">
        <v>198</v>
      </c>
      <c r="B80" s="25">
        <v>33960.21</v>
      </c>
      <c r="C80" s="188">
        <v>36265.440000000017</v>
      </c>
      <c r="D80" s="345">
        <f t="shared" si="31"/>
        <v>2.2106867098418401E-2</v>
      </c>
      <c r="E80" s="295">
        <f t="shared" si="32"/>
        <v>2.3261388492346869E-2</v>
      </c>
      <c r="F80" s="67">
        <f t="shared" si="27"/>
        <v>6.7880322294827322E-2</v>
      </c>
      <c r="H80" s="25">
        <v>3299.4539999999993</v>
      </c>
      <c r="I80" s="188">
        <v>3660.5969999999998</v>
      </c>
      <c r="J80" s="294">
        <f t="shared" si="33"/>
        <v>9.8616730359655843E-3</v>
      </c>
      <c r="K80" s="295">
        <f t="shared" si="34"/>
        <v>1.0558976052972072E-2</v>
      </c>
      <c r="L80" s="67">
        <f t="shared" si="28"/>
        <v>0.10945538261785148</v>
      </c>
      <c r="N80" s="48">
        <f t="shared" si="29"/>
        <v>0.9715646634693953</v>
      </c>
      <c r="O80" s="191">
        <f t="shared" si="30"/>
        <v>1.0093899315712143</v>
      </c>
      <c r="P80" s="67">
        <f t="shared" si="35"/>
        <v>3.8932321773362311E-2</v>
      </c>
    </row>
    <row r="81" spans="1:16" ht="20.100000000000001" customHeight="1" x14ac:dyDescent="0.25">
      <c r="A81" s="45" t="s">
        <v>199</v>
      </c>
      <c r="B81" s="25">
        <v>15276.279999999993</v>
      </c>
      <c r="C81" s="188">
        <v>16207.389999999992</v>
      </c>
      <c r="D81" s="345">
        <f t="shared" si="31"/>
        <v>9.9443051653163202E-3</v>
      </c>
      <c r="E81" s="295">
        <f t="shared" si="32"/>
        <v>1.0395748548396968E-2</v>
      </c>
      <c r="F81" s="67">
        <f t="shared" ref="F81:F83" si="36">(C81-B81)/B81</f>
        <v>6.0951357267606983E-2</v>
      </c>
      <c r="H81" s="25">
        <v>3147.8389999999999</v>
      </c>
      <c r="I81" s="188">
        <v>3152.4660000000003</v>
      </c>
      <c r="J81" s="294">
        <f t="shared" si="33"/>
        <v>9.4085139504478249E-3</v>
      </c>
      <c r="K81" s="295">
        <f t="shared" si="34"/>
        <v>9.0932744035491109E-3</v>
      </c>
      <c r="L81" s="67">
        <f t="shared" ref="L81:L87" si="37">(I81-H81)/H81</f>
        <v>1.4698972850899958E-3</v>
      </c>
      <c r="N81" s="48">
        <f t="shared" si="29"/>
        <v>2.0606057233829187</v>
      </c>
      <c r="O81" s="191">
        <f t="shared" si="30"/>
        <v>1.9450793742854353</v>
      </c>
      <c r="P81" s="67">
        <f t="shared" ref="P81:P83" si="38">(O81-N81)/N81</f>
        <v>-5.6064266825301509E-2</v>
      </c>
    </row>
    <row r="82" spans="1:16" ht="20.100000000000001" customHeight="1" x14ac:dyDescent="0.25">
      <c r="A82" s="45" t="s">
        <v>197</v>
      </c>
      <c r="B82" s="25">
        <v>15231.899999999998</v>
      </c>
      <c r="C82" s="188">
        <v>12173.659999999998</v>
      </c>
      <c r="D82" s="345">
        <f t="shared" si="31"/>
        <v>9.9154153922016153E-3</v>
      </c>
      <c r="E82" s="295">
        <f t="shared" si="32"/>
        <v>7.8084323431273188E-3</v>
      </c>
      <c r="F82" s="67">
        <f t="shared" si="36"/>
        <v>-0.20077862906137778</v>
      </c>
      <c r="H82" s="25">
        <v>3653.9909999999995</v>
      </c>
      <c r="I82" s="188">
        <v>3119.4549999999999</v>
      </c>
      <c r="J82" s="294">
        <f t="shared" si="33"/>
        <v>1.0921341688158382E-2</v>
      </c>
      <c r="K82" s="295">
        <f t="shared" si="34"/>
        <v>8.9980543182775919E-3</v>
      </c>
      <c r="L82" s="67">
        <f t="shared" si="37"/>
        <v>-0.14628826398313508</v>
      </c>
      <c r="N82" s="48">
        <f t="shared" si="29"/>
        <v>2.3989068993362612</v>
      </c>
      <c r="O82" s="191">
        <f t="shared" si="30"/>
        <v>2.5624627269038234</v>
      </c>
      <c r="P82" s="67">
        <f t="shared" si="38"/>
        <v>6.817931434221787E-2</v>
      </c>
    </row>
    <row r="83" spans="1:16" ht="20.100000000000001" customHeight="1" x14ac:dyDescent="0.25">
      <c r="A83" s="45" t="s">
        <v>201</v>
      </c>
      <c r="B83" s="25">
        <v>58445.190000000046</v>
      </c>
      <c r="C83" s="188">
        <v>53402.58</v>
      </c>
      <c r="D83" s="345">
        <f t="shared" si="31"/>
        <v>3.8045702540467602E-2</v>
      </c>
      <c r="E83" s="295">
        <f t="shared" si="32"/>
        <v>3.4253497541285378E-2</v>
      </c>
      <c r="F83" s="67">
        <f t="shared" si="36"/>
        <v>-8.6279298604385407E-2</v>
      </c>
      <c r="H83" s="25">
        <v>2471.0379999999986</v>
      </c>
      <c r="I83" s="188">
        <v>2356.1699999999992</v>
      </c>
      <c r="J83" s="294">
        <f t="shared" si="33"/>
        <v>7.3856367797357743E-3</v>
      </c>
      <c r="K83" s="295">
        <f t="shared" si="34"/>
        <v>6.796362070648914E-3</v>
      </c>
      <c r="L83" s="67">
        <f t="shared" si="37"/>
        <v>-4.6485727860113665E-2</v>
      </c>
      <c r="N83" s="48">
        <f t="shared" si="29"/>
        <v>0.42279578524768191</v>
      </c>
      <c r="O83" s="191">
        <f t="shared" si="30"/>
        <v>0.44120902023834785</v>
      </c>
      <c r="P83" s="67">
        <f t="shared" si="38"/>
        <v>4.3551131854067823E-2</v>
      </c>
    </row>
    <row r="84" spans="1:16" ht="20.100000000000001" customHeight="1" x14ac:dyDescent="0.25">
      <c r="A84" s="45" t="s">
        <v>200</v>
      </c>
      <c r="B84" s="25">
        <v>8900.4600000000009</v>
      </c>
      <c r="C84" s="188">
        <v>10411.649999999996</v>
      </c>
      <c r="D84" s="345">
        <f t="shared" si="31"/>
        <v>5.7938771973079402E-3</v>
      </c>
      <c r="E84" s="295">
        <f t="shared" si="32"/>
        <v>6.6782434046393224E-3</v>
      </c>
      <c r="F84" s="67">
        <f t="shared" ref="F84:F87" si="39">(C84-B84)/B84</f>
        <v>0.16978785366149557</v>
      </c>
      <c r="H84" s="25">
        <v>1969.5220000000008</v>
      </c>
      <c r="I84" s="188">
        <v>2085.4519999999998</v>
      </c>
      <c r="J84" s="294">
        <f t="shared" si="33"/>
        <v>5.8866654910603462E-3</v>
      </c>
      <c r="K84" s="295">
        <f t="shared" si="34"/>
        <v>6.0154771824439332E-3</v>
      </c>
      <c r="L84" s="67">
        <f t="shared" ref="L84:L85" si="40">(I84-H84)/H84</f>
        <v>5.8861997987328336E-2</v>
      </c>
      <c r="N84" s="48">
        <f t="shared" si="29"/>
        <v>2.2128316963392911</v>
      </c>
      <c r="O84" s="191">
        <f t="shared" si="30"/>
        <v>2.0029985641084753</v>
      </c>
      <c r="P84" s="67">
        <f t="shared" ref="P84:P86" si="41">(O84-N84)/N84</f>
        <v>-9.4825617591227013E-2</v>
      </c>
    </row>
    <row r="85" spans="1:16" ht="20.100000000000001" customHeight="1" x14ac:dyDescent="0.25">
      <c r="A85" s="45" t="s">
        <v>202</v>
      </c>
      <c r="B85" s="25">
        <v>7860.2800000000025</v>
      </c>
      <c r="C85" s="188">
        <v>6336.61</v>
      </c>
      <c r="D85" s="345">
        <f t="shared" si="31"/>
        <v>5.1167576795419188E-3</v>
      </c>
      <c r="E85" s="295">
        <f t="shared" si="32"/>
        <v>4.0644301278156287E-3</v>
      </c>
      <c r="F85" s="67">
        <f t="shared" si="39"/>
        <v>-0.19384423964540734</v>
      </c>
      <c r="H85" s="25">
        <v>1675.1550000000004</v>
      </c>
      <c r="I85" s="188">
        <v>1594.0389999999998</v>
      </c>
      <c r="J85" s="294">
        <f t="shared" si="33"/>
        <v>5.006837766055516E-3</v>
      </c>
      <c r="K85" s="295">
        <f t="shared" si="34"/>
        <v>4.5979985309782942E-3</v>
      </c>
      <c r="L85" s="67">
        <f t="shared" si="40"/>
        <v>-4.8422981753927632E-2</v>
      </c>
      <c r="N85" s="48">
        <f t="shared" si="29"/>
        <v>2.1311645386678335</v>
      </c>
      <c r="O85" s="191">
        <f t="shared" si="30"/>
        <v>2.5156021910769324</v>
      </c>
      <c r="P85" s="67">
        <f t="shared" si="41"/>
        <v>0.18038853661172799</v>
      </c>
    </row>
    <row r="86" spans="1:16" ht="20.100000000000001" customHeight="1" x14ac:dyDescent="0.25">
      <c r="A86" s="45" t="s">
        <v>184</v>
      </c>
      <c r="B86" s="25">
        <v>6543.43</v>
      </c>
      <c r="C86" s="188">
        <v>4137.1100000000015</v>
      </c>
      <c r="D86" s="345">
        <f t="shared" si="31"/>
        <v>4.2595360092827442E-3</v>
      </c>
      <c r="E86" s="295">
        <f t="shared" si="32"/>
        <v>2.6536262332836204E-3</v>
      </c>
      <c r="F86" s="67">
        <f t="shared" si="39"/>
        <v>-0.36774596809318638</v>
      </c>
      <c r="H86" s="25">
        <v>2078.8869999999993</v>
      </c>
      <c r="I86" s="188">
        <v>1497.7500000000005</v>
      </c>
      <c r="J86" s="294">
        <f t="shared" si="33"/>
        <v>6.213544384228234E-3</v>
      </c>
      <c r="K86" s="295">
        <f t="shared" si="34"/>
        <v>4.320253331174923E-3</v>
      </c>
      <c r="L86" s="67">
        <f t="shared" si="37"/>
        <v>-0.27954237050883429</v>
      </c>
      <c r="N86" s="48">
        <f t="shared" si="29"/>
        <v>3.1770600434328773</v>
      </c>
      <c r="O86" s="191">
        <f t="shared" si="30"/>
        <v>3.6202808240535056</v>
      </c>
      <c r="P86" s="67">
        <f t="shared" si="41"/>
        <v>0.13950657984471687</v>
      </c>
    </row>
    <row r="87" spans="1:16" ht="20.100000000000001" customHeight="1" x14ac:dyDescent="0.25">
      <c r="A87" s="45" t="s">
        <v>196</v>
      </c>
      <c r="B87" s="25">
        <v>622.89000000000021</v>
      </c>
      <c r="C87" s="188">
        <v>858.85999999999979</v>
      </c>
      <c r="D87" s="345">
        <f t="shared" si="31"/>
        <v>4.0547883676025101E-4</v>
      </c>
      <c r="E87" s="295">
        <f t="shared" si="32"/>
        <v>5.5089021725744994E-4</v>
      </c>
      <c r="F87" s="67">
        <f t="shared" si="39"/>
        <v>0.37883093323058564</v>
      </c>
      <c r="H87" s="25">
        <v>1128.8799999999997</v>
      </c>
      <c r="I87" s="188">
        <v>1489.7849999999996</v>
      </c>
      <c r="J87" s="294">
        <f t="shared" si="33"/>
        <v>3.3740871843768176E-3</v>
      </c>
      <c r="K87" s="295">
        <f t="shared" si="34"/>
        <v>4.297278323474831E-3</v>
      </c>
      <c r="L87" s="67">
        <f t="shared" si="37"/>
        <v>0.31970182836085331</v>
      </c>
      <c r="N87" s="48">
        <f t="shared" ref="N87" si="42">(H87/B87)*10</f>
        <v>18.123264139735735</v>
      </c>
      <c r="O87" s="191">
        <f t="shared" ref="O87" si="43">(I87/C87)*10</f>
        <v>17.346075029690521</v>
      </c>
      <c r="P87" s="67">
        <f t="shared" ref="P87" si="44">(O87-N87)/N87</f>
        <v>-4.2883506196944185E-2</v>
      </c>
    </row>
    <row r="88" spans="1:16" ht="20.100000000000001" customHeight="1" x14ac:dyDescent="0.25">
      <c r="A88" s="45" t="s">
        <v>203</v>
      </c>
      <c r="B88" s="25">
        <v>1967.119999999999</v>
      </c>
      <c r="C88" s="188">
        <v>3451.7400000000002</v>
      </c>
      <c r="D88" s="345">
        <f t="shared" si="31"/>
        <v>1.2805238956602679E-3</v>
      </c>
      <c r="E88" s="295">
        <f t="shared" si="32"/>
        <v>2.2140160195098513E-3</v>
      </c>
      <c r="F88" s="67">
        <f t="shared" ref="F88:F94" si="45">(C88-B88)/B88</f>
        <v>0.75471755663101492</v>
      </c>
      <c r="H88" s="25">
        <v>642.45899999999995</v>
      </c>
      <c r="I88" s="188">
        <v>1183.5860000000007</v>
      </c>
      <c r="J88" s="294">
        <f t="shared" si="33"/>
        <v>1.9202330437137218E-3</v>
      </c>
      <c r="K88" s="295">
        <f t="shared" si="34"/>
        <v>3.4140486457900207E-3</v>
      </c>
      <c r="L88" s="67">
        <f t="shared" ref="L88:L94" si="46">(I88-H88)/H88</f>
        <v>0.84227475994577206</v>
      </c>
      <c r="N88" s="48">
        <f t="shared" si="29"/>
        <v>3.2659878400910989</v>
      </c>
      <c r="O88" s="191">
        <f t="shared" si="30"/>
        <v>3.4289546721363733</v>
      </c>
      <c r="P88" s="67">
        <f t="shared" ref="P88:P94" si="47">(O88-N88)/N88</f>
        <v>4.9898174771137158E-2</v>
      </c>
    </row>
    <row r="89" spans="1:16" ht="20.100000000000001" customHeight="1" x14ac:dyDescent="0.25">
      <c r="A89" s="45" t="s">
        <v>212</v>
      </c>
      <c r="B89" s="25">
        <v>5390.56</v>
      </c>
      <c r="C89" s="188">
        <v>5375.1000000000022</v>
      </c>
      <c r="D89" s="345">
        <f t="shared" si="31"/>
        <v>3.5090593817308641E-3</v>
      </c>
      <c r="E89" s="295">
        <f t="shared" si="32"/>
        <v>3.4476981193448542E-3</v>
      </c>
      <c r="F89" s="67">
        <f t="shared" si="45"/>
        <v>-2.8679766109640215E-3</v>
      </c>
      <c r="H89" s="25">
        <v>1165.3430000000003</v>
      </c>
      <c r="I89" s="188">
        <v>1123.5919999999999</v>
      </c>
      <c r="J89" s="294">
        <f t="shared" si="33"/>
        <v>3.4830707264751222E-3</v>
      </c>
      <c r="K89" s="295">
        <f t="shared" si="34"/>
        <v>3.2409962149100263E-3</v>
      </c>
      <c r="L89" s="67">
        <f t="shared" si="46"/>
        <v>-3.5827219968713436E-2</v>
      </c>
      <c r="N89" s="48">
        <f t="shared" si="29"/>
        <v>2.1618217773292576</v>
      </c>
      <c r="O89" s="191">
        <f t="shared" si="30"/>
        <v>2.0903648304217586</v>
      </c>
      <c r="P89" s="67">
        <f t="shared" si="47"/>
        <v>-3.3054041575886921E-2</v>
      </c>
    </row>
    <row r="90" spans="1:16" ht="20.100000000000001" customHeight="1" x14ac:dyDescent="0.25">
      <c r="A90" s="45" t="s">
        <v>218</v>
      </c>
      <c r="B90" s="25">
        <v>271.64999999999998</v>
      </c>
      <c r="C90" s="188">
        <v>691.99</v>
      </c>
      <c r="D90" s="345">
        <f t="shared" si="31"/>
        <v>1.7683431425439826E-4</v>
      </c>
      <c r="E90" s="295">
        <f t="shared" si="32"/>
        <v>4.4385641599327353E-4</v>
      </c>
      <c r="F90" s="67">
        <f t="shared" si="45"/>
        <v>1.5473587336646422</v>
      </c>
      <c r="H90" s="25">
        <v>268.68900000000002</v>
      </c>
      <c r="I90" s="188">
        <v>1079.5800000000002</v>
      </c>
      <c r="J90" s="294">
        <f t="shared" si="33"/>
        <v>8.0307925685903117E-4</v>
      </c>
      <c r="K90" s="295">
        <f t="shared" si="34"/>
        <v>3.1140437932030193E-3</v>
      </c>
      <c r="L90" s="67">
        <f t="shared" si="46"/>
        <v>3.0179538425465875</v>
      </c>
      <c r="N90" s="48">
        <f t="shared" si="29"/>
        <v>9.8909994478188867</v>
      </c>
      <c r="O90" s="191">
        <f t="shared" si="30"/>
        <v>15.601092501336726</v>
      </c>
      <c r="P90" s="67">
        <f t="shared" si="47"/>
        <v>0.57730192824720061</v>
      </c>
    </row>
    <row r="91" spans="1:16" ht="20.100000000000001" customHeight="1" x14ac:dyDescent="0.25">
      <c r="A91" s="45" t="s">
        <v>207</v>
      </c>
      <c r="B91" s="25">
        <v>4225.2800000000007</v>
      </c>
      <c r="C91" s="188">
        <v>5311.03</v>
      </c>
      <c r="D91" s="345">
        <f t="shared" si="31"/>
        <v>2.750504293513065E-3</v>
      </c>
      <c r="E91" s="295">
        <f t="shared" si="32"/>
        <v>3.4066023223352296E-3</v>
      </c>
      <c r="F91" s="67">
        <f t="shared" si="45"/>
        <v>0.2569652188730685</v>
      </c>
      <c r="H91" s="25">
        <v>800.01200000000006</v>
      </c>
      <c r="I91" s="188">
        <v>961.96600000000012</v>
      </c>
      <c r="J91" s="294">
        <f t="shared" si="33"/>
        <v>2.391140100407189E-3</v>
      </c>
      <c r="K91" s="295">
        <f t="shared" si="34"/>
        <v>2.7747867240707829E-3</v>
      </c>
      <c r="L91" s="67">
        <f t="shared" si="46"/>
        <v>0.20243946340804894</v>
      </c>
      <c r="N91" s="48">
        <f t="shared" si="29"/>
        <v>1.8933940472584063</v>
      </c>
      <c r="O91" s="191">
        <f t="shared" si="30"/>
        <v>1.811260715906331</v>
      </c>
      <c r="P91" s="67">
        <f t="shared" si="47"/>
        <v>-4.3378889603568067E-2</v>
      </c>
    </row>
    <row r="92" spans="1:16" ht="20.100000000000001" customHeight="1" x14ac:dyDescent="0.25">
      <c r="A92" s="45" t="s">
        <v>209</v>
      </c>
      <c r="B92" s="25">
        <v>4701.04</v>
      </c>
      <c r="C92" s="188">
        <v>6520.2</v>
      </c>
      <c r="D92" s="345">
        <f t="shared" si="31"/>
        <v>3.0602068274709973E-3</v>
      </c>
      <c r="E92" s="295">
        <f t="shared" si="32"/>
        <v>4.1821884760752928E-3</v>
      </c>
      <c r="F92" s="67">
        <f t="shared" si="45"/>
        <v>0.38696969181287544</v>
      </c>
      <c r="H92" s="25">
        <v>678.40099999999984</v>
      </c>
      <c r="I92" s="188">
        <v>928.82500000000005</v>
      </c>
      <c r="J92" s="294">
        <f t="shared" si="33"/>
        <v>2.0276593791797334E-3</v>
      </c>
      <c r="K92" s="295">
        <f t="shared" si="34"/>
        <v>2.6791916543672484E-3</v>
      </c>
      <c r="L92" s="67">
        <f t="shared" si="46"/>
        <v>0.36913860681219551</v>
      </c>
      <c r="N92" s="48">
        <f t="shared" si="29"/>
        <v>1.443087061586372</v>
      </c>
      <c r="O92" s="191">
        <f t="shared" si="30"/>
        <v>1.4245345234808748</v>
      </c>
      <c r="P92" s="67">
        <f t="shared" si="47"/>
        <v>-1.2856146104658817E-2</v>
      </c>
    </row>
    <row r="93" spans="1:16" ht="20.100000000000001" customHeight="1" x14ac:dyDescent="0.25">
      <c r="A93" s="45" t="s">
        <v>205</v>
      </c>
      <c r="B93" s="25">
        <v>2006.2</v>
      </c>
      <c r="C93" s="188">
        <v>3053.4</v>
      </c>
      <c r="D93" s="345">
        <f t="shared" si="31"/>
        <v>1.3059635606743009E-3</v>
      </c>
      <c r="E93" s="295">
        <f t="shared" si="32"/>
        <v>1.9585126672262048E-3</v>
      </c>
      <c r="F93" s="67">
        <f t="shared" si="45"/>
        <v>0.52198185624563853</v>
      </c>
      <c r="H93" s="25">
        <v>666.67399999999964</v>
      </c>
      <c r="I93" s="188">
        <v>901.94100000000003</v>
      </c>
      <c r="J93" s="294">
        <f t="shared" si="33"/>
        <v>1.992608779991877E-3</v>
      </c>
      <c r="K93" s="295">
        <f t="shared" si="34"/>
        <v>2.6016448738262325E-3</v>
      </c>
      <c r="L93" s="67">
        <f t="shared" si="46"/>
        <v>0.3528966181372013</v>
      </c>
      <c r="N93" s="48">
        <f t="shared" si="29"/>
        <v>3.3230684876881651</v>
      </c>
      <c r="O93" s="191">
        <f t="shared" si="30"/>
        <v>2.9538907447435649</v>
      </c>
      <c r="P93" s="67">
        <f t="shared" si="47"/>
        <v>-0.11109543613452109</v>
      </c>
    </row>
    <row r="94" spans="1:16" ht="20.100000000000001" customHeight="1" x14ac:dyDescent="0.25">
      <c r="A94" s="45" t="s">
        <v>204</v>
      </c>
      <c r="B94" s="25">
        <v>1189.5799999999997</v>
      </c>
      <c r="C94" s="188">
        <v>1341.5299999999993</v>
      </c>
      <c r="D94" s="345">
        <f t="shared" si="31"/>
        <v>7.7437350837749697E-4</v>
      </c>
      <c r="E94" s="295">
        <f t="shared" si="32"/>
        <v>8.6048454131917504E-4</v>
      </c>
      <c r="F94" s="67">
        <f t="shared" si="45"/>
        <v>0.12773415827434861</v>
      </c>
      <c r="H94" s="25">
        <v>877.45099999999991</v>
      </c>
      <c r="I94" s="188">
        <v>785.87499999999977</v>
      </c>
      <c r="J94" s="294">
        <f t="shared" si="33"/>
        <v>2.6225960013629649E-3</v>
      </c>
      <c r="K94" s="295">
        <f t="shared" si="34"/>
        <v>2.2668530039306229E-3</v>
      </c>
      <c r="L94" s="67">
        <f t="shared" si="46"/>
        <v>-0.10436594180187857</v>
      </c>
      <c r="N94" s="48">
        <f t="shared" si="29"/>
        <v>7.3761411590645451</v>
      </c>
      <c r="O94" s="191">
        <f t="shared" si="30"/>
        <v>5.8580501367841205</v>
      </c>
      <c r="P94" s="67">
        <f t="shared" si="47"/>
        <v>-0.20581100463551211</v>
      </c>
    </row>
    <row r="95" spans="1:16" ht="20.100000000000001" customHeight="1" thickBot="1" x14ac:dyDescent="0.3">
      <c r="A95" s="14" t="s">
        <v>17</v>
      </c>
      <c r="B95" s="25">
        <f>B96-SUM(B68:B94)</f>
        <v>44527.30999999959</v>
      </c>
      <c r="C95" s="188">
        <f>C96-SUM(C68:C94)</f>
        <v>57760.259999999311</v>
      </c>
      <c r="D95" s="345">
        <f t="shared" si="31"/>
        <v>2.898566659099186E-2</v>
      </c>
      <c r="E95" s="295">
        <f t="shared" si="32"/>
        <v>3.7048601844592167E-2</v>
      </c>
      <c r="F95" s="67">
        <f>(C95-B95)/B95</f>
        <v>0.29718727675217393</v>
      </c>
      <c r="H95" s="25">
        <f>H96-SUM(H68:H94)</f>
        <v>8660.2470000000321</v>
      </c>
      <c r="I95" s="188">
        <f>I96-SUM(I68:I94)</f>
        <v>12119.893000000098</v>
      </c>
      <c r="J95" s="294">
        <f t="shared" si="33"/>
        <v>2.5884441584790144E-2</v>
      </c>
      <c r="K95" s="295">
        <f t="shared" si="34"/>
        <v>3.4959778405430839E-2</v>
      </c>
      <c r="L95" s="67">
        <f>(I95-H95)/H95</f>
        <v>0.39948583452643477</v>
      </c>
      <c r="N95" s="48">
        <f t="shared" si="29"/>
        <v>1.94492930293793</v>
      </c>
      <c r="O95" s="191">
        <f t="shared" si="30"/>
        <v>2.098309979906642</v>
      </c>
      <c r="P95" s="67">
        <f>(O95-N95)/N95</f>
        <v>7.8861826358943496E-2</v>
      </c>
    </row>
    <row r="96" spans="1:16" ht="26.25" customHeight="1" thickBot="1" x14ac:dyDescent="0.3">
      <c r="A96" s="18" t="s">
        <v>18</v>
      </c>
      <c r="B96" s="23">
        <v>1536183.75</v>
      </c>
      <c r="C96" s="193">
        <v>1559040.2099999988</v>
      </c>
      <c r="D96" s="341">
        <f>SUM(D68:D95)</f>
        <v>0.99999999999999978</v>
      </c>
      <c r="E96" s="342">
        <f>SUM(E68:E95)</f>
        <v>1</v>
      </c>
      <c r="F96" s="72">
        <f>(C96-B96)/B96</f>
        <v>1.4878727886555757E-2</v>
      </c>
      <c r="G96" s="2"/>
      <c r="H96" s="23">
        <v>334573.45300000004</v>
      </c>
      <c r="I96" s="193">
        <v>346681.05900000012</v>
      </c>
      <c r="J96" s="353">
        <f t="shared" si="33"/>
        <v>1</v>
      </c>
      <c r="K96" s="342">
        <f t="shared" si="34"/>
        <v>1</v>
      </c>
      <c r="L96" s="72">
        <f>(I96-H96)/H96</f>
        <v>3.6188184960389211E-2</v>
      </c>
      <c r="M96" s="2"/>
      <c r="N96" s="44">
        <f t="shared" si="29"/>
        <v>2.1779520386151723</v>
      </c>
      <c r="O96" s="198">
        <f t="shared" si="30"/>
        <v>2.2236826014897999</v>
      </c>
      <c r="P96" s="72">
        <f>(O96-N96)/N96</f>
        <v>2.0997047714468916E-2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L94:M94 D39:E45 J39:K45 L84:L86 L95 P84:P86 P94:P95 D68:E77 L88:L93 O94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124</v>
      </c>
      <c r="B1" s="6"/>
    </row>
    <row r="3" spans="1:19" ht="15.75" thickBot="1" x14ac:dyDescent="0.3"/>
    <row r="4" spans="1:19" x14ac:dyDescent="0.25">
      <c r="A4" s="440" t="s">
        <v>16</v>
      </c>
      <c r="B4" s="458"/>
      <c r="C4" s="458"/>
      <c r="D4" s="458"/>
      <c r="E4" s="461" t="s">
        <v>1</v>
      </c>
      <c r="F4" s="457"/>
      <c r="G4" s="452" t="s">
        <v>116</v>
      </c>
      <c r="H4" s="452"/>
      <c r="I4" s="176" t="s">
        <v>0</v>
      </c>
      <c r="K4" s="453" t="s">
        <v>19</v>
      </c>
      <c r="L4" s="457"/>
      <c r="M4" s="452" t="s">
        <v>116</v>
      </c>
      <c r="N4" s="452"/>
      <c r="O4" s="176" t="s">
        <v>0</v>
      </c>
      <c r="P4"/>
      <c r="Q4" s="451" t="s">
        <v>22</v>
      </c>
      <c r="R4" s="452"/>
      <c r="S4" s="176" t="s">
        <v>0</v>
      </c>
    </row>
    <row r="5" spans="1:19" x14ac:dyDescent="0.25">
      <c r="A5" s="459"/>
      <c r="B5" s="460"/>
      <c r="C5" s="460"/>
      <c r="D5" s="460"/>
      <c r="E5" s="462" t="s">
        <v>157</v>
      </c>
      <c r="F5" s="450"/>
      <c r="G5" s="454" t="str">
        <f>E5</f>
        <v>jan-dez</v>
      </c>
      <c r="H5" s="454"/>
      <c r="I5" s="177" t="s">
        <v>123</v>
      </c>
      <c r="K5" s="449" t="str">
        <f>E5</f>
        <v>jan-dez</v>
      </c>
      <c r="L5" s="450"/>
      <c r="M5" s="463" t="str">
        <f>E5</f>
        <v>jan-dez</v>
      </c>
      <c r="N5" s="456"/>
      <c r="O5" s="177" t="str">
        <f>I5</f>
        <v>2021/2020</v>
      </c>
      <c r="P5"/>
      <c r="Q5" s="449" t="str">
        <f>E5</f>
        <v>jan-dez</v>
      </c>
      <c r="R5" s="450"/>
      <c r="S5" s="177" t="str">
        <f>O5</f>
        <v>2021/2020</v>
      </c>
    </row>
    <row r="6" spans="1:19" ht="15.75" thickBot="1" x14ac:dyDescent="0.3">
      <c r="A6" s="441"/>
      <c r="B6" s="467"/>
      <c r="C6" s="467"/>
      <c r="D6" s="467"/>
      <c r="E6" s="120">
        <v>2020</v>
      </c>
      <c r="F6" s="192">
        <v>2021</v>
      </c>
      <c r="G6" s="369">
        <f>E6</f>
        <v>2020</v>
      </c>
      <c r="H6" s="185">
        <f>F6</f>
        <v>2021</v>
      </c>
      <c r="I6" s="177" t="s">
        <v>1</v>
      </c>
      <c r="K6" s="368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368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494700.92000000045</v>
      </c>
      <c r="F7" s="193">
        <v>558862.9800000001</v>
      </c>
      <c r="G7" s="341">
        <f>E7/E15</f>
        <v>0.36595827672099168</v>
      </c>
      <c r="H7" s="342">
        <f>F7/F15</f>
        <v>0.39039464408731628</v>
      </c>
      <c r="I7" s="218">
        <f t="shared" ref="I7:I18" si="0">(F7-E7)/E7</f>
        <v>0.12969868744129198</v>
      </c>
      <c r="J7" s="12"/>
      <c r="K7" s="23">
        <v>122654.30299999972</v>
      </c>
      <c r="L7" s="193">
        <v>140515.86499999976</v>
      </c>
      <c r="M7" s="341">
        <f>K7/K15</f>
        <v>0.32850658080453088</v>
      </c>
      <c r="N7" s="342">
        <f>L7/L15</f>
        <v>0.34837959548199904</v>
      </c>
      <c r="O7" s="218">
        <f t="shared" ref="O7:O18" si="1">(L7-K7)/K7</f>
        <v>0.14562523746109482</v>
      </c>
      <c r="P7" s="52"/>
      <c r="Q7" s="251">
        <f t="shared" ref="Q7:R18" si="2">(K7/E7)*10</f>
        <v>2.4793627430488629</v>
      </c>
      <c r="R7" s="252">
        <f t="shared" si="2"/>
        <v>2.5143169261273979</v>
      </c>
      <c r="S7" s="70">
        <f>(R7-Q7)/Q7</f>
        <v>1.409805127407533E-2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413031.47000000038</v>
      </c>
      <c r="F8" s="241">
        <v>481527.32000000012</v>
      </c>
      <c r="G8" s="343">
        <f>E8/E7</f>
        <v>0.83491146529503124</v>
      </c>
      <c r="H8" s="344">
        <f>F8/F7</f>
        <v>0.86161964064966345</v>
      </c>
      <c r="I8" s="281">
        <f t="shared" si="0"/>
        <v>0.16583687920922752</v>
      </c>
      <c r="J8" s="5"/>
      <c r="K8" s="240">
        <v>109534.40099999972</v>
      </c>
      <c r="L8" s="241">
        <v>127278.69199999976</v>
      </c>
      <c r="M8" s="348">
        <f>K8/K7</f>
        <v>0.89303349593858083</v>
      </c>
      <c r="N8" s="344">
        <f>L8/L7</f>
        <v>0.90579588290617563</v>
      </c>
      <c r="O8" s="282">
        <f t="shared" si="1"/>
        <v>0.16199742581328477</v>
      </c>
      <c r="P8" s="57"/>
      <c r="Q8" s="253">
        <f t="shared" si="2"/>
        <v>2.6519625974262837</v>
      </c>
      <c r="R8" s="254">
        <f t="shared" si="2"/>
        <v>2.6432288826312025</v>
      </c>
      <c r="S8" s="242">
        <f t="shared" ref="S8:S18" si="3">(R8-Q8)/Q8</f>
        <v>-3.2933024031173187E-3</v>
      </c>
    </row>
    <row r="9" spans="1:19" ht="24" customHeight="1" x14ac:dyDescent="0.25">
      <c r="A9" s="14"/>
      <c r="B9" s="1" t="s">
        <v>39</v>
      </c>
      <c r="D9" s="1"/>
      <c r="E9" s="25">
        <v>81174.58000000006</v>
      </c>
      <c r="F9" s="188">
        <v>72771.03</v>
      </c>
      <c r="G9" s="345">
        <f>E9/E7</f>
        <v>0.16408819292270568</v>
      </c>
      <c r="H9" s="295">
        <f>F9/F7</f>
        <v>0.13021265069301957</v>
      </c>
      <c r="I9" s="242">
        <f t="shared" si="0"/>
        <v>-0.10352440382198534</v>
      </c>
      <c r="J9" s="1"/>
      <c r="K9" s="25">
        <v>12995.913999999999</v>
      </c>
      <c r="L9" s="188">
        <v>12194.449999999999</v>
      </c>
      <c r="M9" s="345">
        <f>K9/K7</f>
        <v>0.10595563043556677</v>
      </c>
      <c r="N9" s="295">
        <f>L9/L7</f>
        <v>8.6783439008826652E-2</v>
      </c>
      <c r="O9" s="242">
        <f t="shared" si="1"/>
        <v>-6.1670460423176088E-2</v>
      </c>
      <c r="P9" s="8"/>
      <c r="Q9" s="253">
        <f t="shared" si="2"/>
        <v>1.6009832142032629</v>
      </c>
      <c r="R9" s="254">
        <f t="shared" si="2"/>
        <v>1.6757286519099701</v>
      </c>
      <c r="S9" s="242">
        <f t="shared" si="3"/>
        <v>4.6687208862401838E-2</v>
      </c>
    </row>
    <row r="10" spans="1:19" ht="24" customHeight="1" thickBot="1" x14ac:dyDescent="0.3">
      <c r="A10" s="14"/>
      <c r="B10" s="1" t="s">
        <v>38</v>
      </c>
      <c r="D10" s="1"/>
      <c r="E10" s="25">
        <v>494.87000000000006</v>
      </c>
      <c r="F10" s="188">
        <v>4564.63</v>
      </c>
      <c r="G10" s="345">
        <f>E10/E7</f>
        <v>1.0003417822631088E-3</v>
      </c>
      <c r="H10" s="295">
        <f>F10/F7</f>
        <v>8.1677086573170386E-3</v>
      </c>
      <c r="I10" s="250">
        <f t="shared" si="0"/>
        <v>8.2238971851193234</v>
      </c>
      <c r="J10" s="1"/>
      <c r="K10" s="25">
        <v>123.98799999999997</v>
      </c>
      <c r="L10" s="188">
        <v>1042.723</v>
      </c>
      <c r="M10" s="345">
        <f>K10/K7</f>
        <v>1.0108736258523294E-3</v>
      </c>
      <c r="N10" s="295">
        <f>L10/L7</f>
        <v>7.4206780849977458E-3</v>
      </c>
      <c r="O10" s="284">
        <f t="shared" si="1"/>
        <v>7.409870310030005</v>
      </c>
      <c r="P10" s="8"/>
      <c r="Q10" s="253">
        <f t="shared" si="2"/>
        <v>2.505466082001333</v>
      </c>
      <c r="R10" s="254">
        <f t="shared" si="2"/>
        <v>2.2843538249540489</v>
      </c>
      <c r="S10" s="242">
        <f t="shared" si="3"/>
        <v>-8.8251945869753129E-2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857095.04000000493</v>
      </c>
      <c r="F11" s="193">
        <v>872670.44000000355</v>
      </c>
      <c r="G11" s="341">
        <f>E11/E15</f>
        <v>0.63404172327900854</v>
      </c>
      <c r="H11" s="342">
        <f>F11/F15</f>
        <v>0.60960535591268372</v>
      </c>
      <c r="I11" s="218">
        <f t="shared" si="0"/>
        <v>1.8172313772809298E-2</v>
      </c>
      <c r="J11" s="12"/>
      <c r="K11" s="23">
        <v>250715.09100000028</v>
      </c>
      <c r="L11" s="193">
        <v>262825.39500000014</v>
      </c>
      <c r="M11" s="341">
        <f>K11/K15</f>
        <v>0.67149341919546923</v>
      </c>
      <c r="N11" s="342">
        <f>L11/L15</f>
        <v>0.65162040451800096</v>
      </c>
      <c r="O11" s="218">
        <f t="shared" si="1"/>
        <v>4.8303051689855575E-2</v>
      </c>
      <c r="P11" s="8"/>
      <c r="Q11" s="255">
        <f t="shared" si="2"/>
        <v>2.9251725806276845</v>
      </c>
      <c r="R11" s="256">
        <f t="shared" si="2"/>
        <v>3.0117371112054521</v>
      </c>
      <c r="S11" s="72">
        <f t="shared" si="3"/>
        <v>2.9592965266751044E-2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793457.48000000487</v>
      </c>
      <c r="F12" s="189">
        <v>807114.07000000356</v>
      </c>
      <c r="G12" s="345">
        <f>E12/E11</f>
        <v>0.92575203795369099</v>
      </c>
      <c r="H12" s="295">
        <f>F12/F11</f>
        <v>0.92487843406269188</v>
      </c>
      <c r="I12" s="281">
        <f t="shared" si="0"/>
        <v>1.7211495693504084E-2</v>
      </c>
      <c r="J12" s="5"/>
      <c r="K12" s="37">
        <v>240479.65000000026</v>
      </c>
      <c r="L12" s="189">
        <v>252115.24800000011</v>
      </c>
      <c r="M12" s="345">
        <f>K12/K11</f>
        <v>0.95917501033075026</v>
      </c>
      <c r="N12" s="295">
        <f>L12/L11</f>
        <v>0.95924995375732236</v>
      </c>
      <c r="O12" s="281">
        <f t="shared" si="1"/>
        <v>4.8384958976777623E-2</v>
      </c>
      <c r="P12" s="57"/>
      <c r="Q12" s="253">
        <f t="shared" si="2"/>
        <v>3.0307818132863122</v>
      </c>
      <c r="R12" s="254">
        <f t="shared" si="2"/>
        <v>3.1236631520994171</v>
      </c>
      <c r="S12" s="242">
        <f t="shared" si="3"/>
        <v>3.064599978986695E-2</v>
      </c>
    </row>
    <row r="13" spans="1:19" ht="24" customHeight="1" x14ac:dyDescent="0.25">
      <c r="A13" s="14"/>
      <c r="B13" s="5" t="s">
        <v>39</v>
      </c>
      <c r="D13" s="5"/>
      <c r="E13" s="217">
        <v>55785.649999999994</v>
      </c>
      <c r="F13" s="215">
        <v>60663.569999999992</v>
      </c>
      <c r="G13" s="345">
        <f>E13/E11</f>
        <v>6.5086889313931473E-2</v>
      </c>
      <c r="H13" s="295">
        <f>F13/F11</f>
        <v>6.951486749109978E-2</v>
      </c>
      <c r="I13" s="242">
        <f t="shared" si="0"/>
        <v>8.7440408061929889E-2</v>
      </c>
      <c r="J13" s="243"/>
      <c r="K13" s="217">
        <v>9203.0210000000006</v>
      </c>
      <c r="L13" s="215">
        <v>10056.174000000001</v>
      </c>
      <c r="M13" s="345">
        <f>K13/K11</f>
        <v>3.6707088365893342E-2</v>
      </c>
      <c r="N13" s="295">
        <f>L13/L11</f>
        <v>3.8261804952295406E-2</v>
      </c>
      <c r="O13" s="242">
        <f t="shared" si="1"/>
        <v>9.2703580704640381E-2</v>
      </c>
      <c r="P13" s="244"/>
      <c r="Q13" s="253">
        <f t="shared" si="2"/>
        <v>1.6497111712420671</v>
      </c>
      <c r="R13" s="254">
        <f t="shared" si="2"/>
        <v>1.6576957142482716</v>
      </c>
      <c r="S13" s="242">
        <f t="shared" si="3"/>
        <v>4.8399641982134825E-3</v>
      </c>
    </row>
    <row r="14" spans="1:19" ht="24" customHeight="1" thickBot="1" x14ac:dyDescent="0.3">
      <c r="A14" s="14"/>
      <c r="B14" s="1" t="s">
        <v>38</v>
      </c>
      <c r="D14" s="1"/>
      <c r="E14" s="217">
        <v>7851.9100000000008</v>
      </c>
      <c r="F14" s="215">
        <v>4892.7999999999993</v>
      </c>
      <c r="G14" s="345">
        <f>E14/E11</f>
        <v>9.1610727323774444E-3</v>
      </c>
      <c r="H14" s="295">
        <f>F14/F11</f>
        <v>5.6066984462083752E-3</v>
      </c>
      <c r="I14" s="250">
        <f t="shared" si="0"/>
        <v>-0.37686499208472857</v>
      </c>
      <c r="J14" s="243"/>
      <c r="K14" s="217">
        <v>1032.4199999999998</v>
      </c>
      <c r="L14" s="215">
        <v>653.97299999999962</v>
      </c>
      <c r="M14" s="345">
        <f>K14/K11</f>
        <v>4.1179013033563212E-3</v>
      </c>
      <c r="N14" s="295">
        <f>L14/L11</f>
        <v>2.4882412903821536E-3</v>
      </c>
      <c r="O14" s="284">
        <f t="shared" si="1"/>
        <v>-0.36656302667519058</v>
      </c>
      <c r="P14" s="244"/>
      <c r="Q14" s="253">
        <f t="shared" si="2"/>
        <v>1.3148647908598032</v>
      </c>
      <c r="R14" s="254">
        <f t="shared" si="2"/>
        <v>1.3366027632439499</v>
      </c>
      <c r="S14" s="242">
        <f t="shared" si="3"/>
        <v>1.6532477358323645E-2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1351795.9600000051</v>
      </c>
      <c r="F15" s="193">
        <v>1431533.4200000037</v>
      </c>
      <c r="G15" s="341">
        <f>G7+G11</f>
        <v>1.0000000000000002</v>
      </c>
      <c r="H15" s="342">
        <f>H7+H11</f>
        <v>1</v>
      </c>
      <c r="I15" s="218">
        <f t="shared" si="0"/>
        <v>5.8986313289468822E-2</v>
      </c>
      <c r="J15" s="12"/>
      <c r="K15" s="23">
        <v>373369.39399999997</v>
      </c>
      <c r="L15" s="193">
        <v>403341.25999999989</v>
      </c>
      <c r="M15" s="341">
        <f>M7+M11</f>
        <v>1</v>
      </c>
      <c r="N15" s="342">
        <f>N7+N11</f>
        <v>1</v>
      </c>
      <c r="O15" s="218">
        <f t="shared" si="1"/>
        <v>8.0274030173988833E-2</v>
      </c>
      <c r="P15" s="8"/>
      <c r="Q15" s="255">
        <f t="shared" si="2"/>
        <v>2.7620247807220744</v>
      </c>
      <c r="R15" s="256">
        <f t="shared" si="2"/>
        <v>2.8175469350900579</v>
      </c>
      <c r="S15" s="72">
        <f t="shared" si="3"/>
        <v>2.0101975462171073E-2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1206488.9500000053</v>
      </c>
      <c r="F16" s="241">
        <f t="shared" ref="F16:F17" si="4">F8+F12</f>
        <v>1288641.3900000036</v>
      </c>
      <c r="G16" s="343">
        <f>E16/E15</f>
        <v>0.89250817852718012</v>
      </c>
      <c r="H16" s="344">
        <f>F16/F15</f>
        <v>0.90018253992281949</v>
      </c>
      <c r="I16" s="282">
        <f t="shared" si="0"/>
        <v>6.8092161142460486E-2</v>
      </c>
      <c r="J16" s="5"/>
      <c r="K16" s="240">
        <f t="shared" ref="K16:L18" si="5">K8+K12</f>
        <v>350014.05099999998</v>
      </c>
      <c r="L16" s="241">
        <f t="shared" si="5"/>
        <v>379393.93999999989</v>
      </c>
      <c r="M16" s="348">
        <f>K16/K15</f>
        <v>0.93744708758854511</v>
      </c>
      <c r="N16" s="344">
        <f>L16/L15</f>
        <v>0.94062764617733374</v>
      </c>
      <c r="O16" s="282">
        <f t="shared" si="1"/>
        <v>8.3939170202055435E-2</v>
      </c>
      <c r="P16" s="57"/>
      <c r="Q16" s="253">
        <f t="shared" si="2"/>
        <v>2.9010962015027033</v>
      </c>
      <c r="R16" s="254">
        <f t="shared" si="2"/>
        <v>2.9441390207092355</v>
      </c>
      <c r="S16" s="242">
        <f t="shared" si="3"/>
        <v>1.4836743153928149E-2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136960.23000000004</v>
      </c>
      <c r="F17" s="215">
        <f t="shared" si="4"/>
        <v>133434.59999999998</v>
      </c>
      <c r="G17" s="346">
        <f>E17/E15</f>
        <v>0.10131723577573018</v>
      </c>
      <c r="H17" s="295">
        <f>F17/F15</f>
        <v>9.3210956961102334E-2</v>
      </c>
      <c r="I17" s="242">
        <f t="shared" si="0"/>
        <v>-2.5741998242848028E-2</v>
      </c>
      <c r="J17" s="243"/>
      <c r="K17" s="217">
        <f t="shared" si="5"/>
        <v>22198.934999999998</v>
      </c>
      <c r="L17" s="215">
        <f t="shared" si="5"/>
        <v>22250.624</v>
      </c>
      <c r="M17" s="345">
        <f>K17/K15</f>
        <v>5.9455690146900469E-2</v>
      </c>
      <c r="N17" s="295">
        <f>L17/L15</f>
        <v>5.5165752197035352E-2</v>
      </c>
      <c r="O17" s="242">
        <f t="shared" si="1"/>
        <v>2.3284450357641991E-3</v>
      </c>
      <c r="P17" s="244"/>
      <c r="Q17" s="253">
        <f t="shared" si="2"/>
        <v>1.6208307331259586</v>
      </c>
      <c r="R17" s="254">
        <f t="shared" si="2"/>
        <v>1.6675303107290016</v>
      </c>
      <c r="S17" s="242">
        <f t="shared" si="3"/>
        <v>2.8812124948406851E-2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8346.7800000000007</v>
      </c>
      <c r="F18" s="249">
        <f>F10+F14</f>
        <v>9457.43</v>
      </c>
      <c r="G18" s="347">
        <f>E18/E15</f>
        <v>6.1745856970899437E-3</v>
      </c>
      <c r="H18" s="301">
        <f>F18/F15</f>
        <v>6.606503116078126E-3</v>
      </c>
      <c r="I18" s="283">
        <f t="shared" si="0"/>
        <v>0.13306328907674572</v>
      </c>
      <c r="J18" s="243"/>
      <c r="K18" s="248">
        <f t="shared" si="5"/>
        <v>1156.4079999999999</v>
      </c>
      <c r="L18" s="249">
        <f t="shared" si="5"/>
        <v>1696.6959999999995</v>
      </c>
      <c r="M18" s="347">
        <f>K18/K15</f>
        <v>3.0972222645544428E-3</v>
      </c>
      <c r="N18" s="301">
        <f>L18/L15</f>
        <v>4.2066016256308613E-3</v>
      </c>
      <c r="O18" s="283">
        <f t="shared" si="1"/>
        <v>0.46721226418357498</v>
      </c>
      <c r="P18" s="244"/>
      <c r="Q18" s="257">
        <f t="shared" si="2"/>
        <v>1.385454031374973</v>
      </c>
      <c r="R18" s="258">
        <f t="shared" si="2"/>
        <v>1.7940349545278149</v>
      </c>
      <c r="S18" s="250">
        <f t="shared" si="3"/>
        <v>0.29490759989153298</v>
      </c>
    </row>
    <row r="19" spans="1:19" ht="6.75" customHeight="1" x14ac:dyDescent="0.25">
      <c r="Q19" s="259"/>
      <c r="R19" s="259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>
    <pageSetUpPr fitToPage="1"/>
  </sheetPr>
  <dimension ref="A1:P96"/>
  <sheetViews>
    <sheetView showGridLines="0" workbookViewId="0">
      <selection activeCell="J100" sqref="J100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126</v>
      </c>
    </row>
    <row r="3" spans="1:16" ht="8.25" customHeight="1" thickBot="1" x14ac:dyDescent="0.3"/>
    <row r="4" spans="1:16" x14ac:dyDescent="0.25">
      <c r="A4" s="468" t="s">
        <v>3</v>
      </c>
      <c r="B4" s="461" t="s">
        <v>1</v>
      </c>
      <c r="C4" s="452"/>
      <c r="D4" s="461" t="s">
        <v>116</v>
      </c>
      <c r="E4" s="452"/>
      <c r="F4" s="176" t="s">
        <v>0</v>
      </c>
      <c r="H4" s="471" t="s">
        <v>19</v>
      </c>
      <c r="I4" s="472"/>
      <c r="J4" s="461" t="s">
        <v>116</v>
      </c>
      <c r="K4" s="457"/>
      <c r="L4" s="176" t="s">
        <v>0</v>
      </c>
      <c r="N4" s="451" t="s">
        <v>22</v>
      </c>
      <c r="O4" s="452"/>
      <c r="P4" s="176" t="s">
        <v>0</v>
      </c>
    </row>
    <row r="5" spans="1:16" x14ac:dyDescent="0.25">
      <c r="A5" s="469"/>
      <c r="B5" s="462" t="s">
        <v>157</v>
      </c>
      <c r="C5" s="454"/>
      <c r="D5" s="462" t="str">
        <f>B5</f>
        <v>jan-dez</v>
      </c>
      <c r="E5" s="454"/>
      <c r="F5" s="177" t="s">
        <v>123</v>
      </c>
      <c r="H5" s="449" t="str">
        <f>B5</f>
        <v>jan-dez</v>
      </c>
      <c r="I5" s="454"/>
      <c r="J5" s="462" t="str">
        <f>B5</f>
        <v>jan-dez</v>
      </c>
      <c r="K5" s="450"/>
      <c r="L5" s="177" t="str">
        <f>F5</f>
        <v>2021/2020</v>
      </c>
      <c r="N5" s="449" t="str">
        <f>B5</f>
        <v>jan-dez</v>
      </c>
      <c r="O5" s="450"/>
      <c r="P5" s="177" t="str">
        <f>F5</f>
        <v>2021/2020</v>
      </c>
    </row>
    <row r="6" spans="1:16" ht="19.5" customHeight="1" thickBot="1" x14ac:dyDescent="0.3">
      <c r="A6" s="470"/>
      <c r="B6" s="120"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164</v>
      </c>
      <c r="B7" s="46">
        <v>184752.54000000007</v>
      </c>
      <c r="C7" s="195">
        <v>190640.11999999988</v>
      </c>
      <c r="D7" s="345">
        <f>B7/$B$33</f>
        <v>0.13667191311919591</v>
      </c>
      <c r="E7" s="344">
        <f>C7/$C$33</f>
        <v>0.1331719660446348</v>
      </c>
      <c r="F7" s="67">
        <f>(C7-B7)/B7</f>
        <v>3.1867383257625635E-2</v>
      </c>
      <c r="H7" s="46">
        <v>54088.803</v>
      </c>
      <c r="I7" s="195">
        <v>57581.594999999965</v>
      </c>
      <c r="J7" s="345">
        <f>H7/$H$33</f>
        <v>0.14486672948881285</v>
      </c>
      <c r="K7" s="344">
        <f>I7/$I$33</f>
        <v>0.14276147944794926</v>
      </c>
      <c r="L7" s="67">
        <f>(I7-H7)/H7</f>
        <v>6.457513951639797E-2</v>
      </c>
      <c r="N7" s="40">
        <f t="shared" ref="N7:O33" si="0">(H7/B7)*10</f>
        <v>2.9276351491568113</v>
      </c>
      <c r="O7" s="200">
        <f t="shared" si="0"/>
        <v>3.0204342611618165</v>
      </c>
      <c r="P7" s="76">
        <f>(O7-N7)/N7</f>
        <v>3.1697635558082506E-2</v>
      </c>
    </row>
    <row r="8" spans="1:16" ht="20.100000000000001" customHeight="1" x14ac:dyDescent="0.25">
      <c r="A8" s="14" t="s">
        <v>162</v>
      </c>
      <c r="B8" s="25">
        <v>190885.71999999997</v>
      </c>
      <c r="C8" s="188">
        <v>186197.39999999994</v>
      </c>
      <c r="D8" s="345">
        <f t="shared" ref="D8:D32" si="1">B8/$B$33</f>
        <v>0.1412089735791191</v>
      </c>
      <c r="E8" s="295">
        <f t="shared" ref="E8:E32" si="2">C8/$C$33</f>
        <v>0.13006849675923038</v>
      </c>
      <c r="F8" s="67">
        <f t="shared" ref="F8:F33" si="3">(C8-B8)/B8</f>
        <v>-2.4560873385395393E-2</v>
      </c>
      <c r="H8" s="25">
        <v>52405.521999999968</v>
      </c>
      <c r="I8" s="188">
        <v>52531.987000000001</v>
      </c>
      <c r="J8" s="345">
        <f t="shared" ref="J8:J32" si="4">H8/$H$33</f>
        <v>0.14035837656259514</v>
      </c>
      <c r="K8" s="295">
        <f t="shared" ref="K8:K32" si="5">I8/$I$33</f>
        <v>0.13024203623502342</v>
      </c>
      <c r="L8" s="67">
        <f t="shared" ref="L8:L33" si="6">(I8-H8)/H8</f>
        <v>2.4131998914166519E-3</v>
      </c>
      <c r="N8" s="40">
        <f t="shared" si="0"/>
        <v>2.7453872400722261</v>
      </c>
      <c r="O8" s="201">
        <f t="shared" si="0"/>
        <v>2.8213061514285389</v>
      </c>
      <c r="P8" s="67">
        <f t="shared" ref="P8:P71" si="7">(O8-N8)/N8</f>
        <v>2.765326153199266E-2</v>
      </c>
    </row>
    <row r="9" spans="1:16" ht="20.100000000000001" customHeight="1" x14ac:dyDescent="0.25">
      <c r="A9" s="14" t="s">
        <v>163</v>
      </c>
      <c r="B9" s="25">
        <v>113512.68</v>
      </c>
      <c r="C9" s="188">
        <v>130170.66000000006</v>
      </c>
      <c r="D9" s="345">
        <f t="shared" si="1"/>
        <v>8.3971755619095048E-2</v>
      </c>
      <c r="E9" s="295">
        <f t="shared" si="2"/>
        <v>9.0930926362864858E-2</v>
      </c>
      <c r="F9" s="67">
        <f t="shared" si="3"/>
        <v>0.14674994899248323</v>
      </c>
      <c r="H9" s="25">
        <v>30245.971000000005</v>
      </c>
      <c r="I9" s="188">
        <v>34619.748999999996</v>
      </c>
      <c r="J9" s="345">
        <f t="shared" si="4"/>
        <v>8.1008169084153689E-2</v>
      </c>
      <c r="K9" s="295">
        <f t="shared" si="5"/>
        <v>8.5832401574785569E-2</v>
      </c>
      <c r="L9" s="67">
        <f t="shared" si="6"/>
        <v>0.14460696269265055</v>
      </c>
      <c r="N9" s="40">
        <f t="shared" si="0"/>
        <v>2.664545582044227</v>
      </c>
      <c r="O9" s="201">
        <f t="shared" si="0"/>
        <v>2.65956621868553</v>
      </c>
      <c r="P9" s="67">
        <f t="shared" si="7"/>
        <v>-1.8687476739943142E-3</v>
      </c>
    </row>
    <row r="10" spans="1:16" ht="20.100000000000001" customHeight="1" x14ac:dyDescent="0.25">
      <c r="A10" s="14" t="s">
        <v>167</v>
      </c>
      <c r="B10" s="25">
        <v>105241.38999999998</v>
      </c>
      <c r="C10" s="188">
        <v>97950.049999999988</v>
      </c>
      <c r="D10" s="345">
        <f t="shared" si="1"/>
        <v>7.785301414867371E-2</v>
      </c>
      <c r="E10" s="295">
        <f t="shared" si="2"/>
        <v>6.8423166816461753E-2</v>
      </c>
      <c r="F10" s="67">
        <f t="shared" si="3"/>
        <v>-6.9282057183015139E-2</v>
      </c>
      <c r="H10" s="25">
        <v>34299.705000000009</v>
      </c>
      <c r="I10" s="188">
        <v>34191.897000000012</v>
      </c>
      <c r="J10" s="345">
        <f t="shared" si="4"/>
        <v>9.1865336450153712E-2</v>
      </c>
      <c r="K10" s="295">
        <f t="shared" si="5"/>
        <v>8.477163233932479E-2</v>
      </c>
      <c r="L10" s="67">
        <f t="shared" si="6"/>
        <v>-3.1431174116511276E-3</v>
      </c>
      <c r="N10" s="40">
        <f t="shared" si="0"/>
        <v>3.2591459500867499</v>
      </c>
      <c r="O10" s="201">
        <f t="shared" si="0"/>
        <v>3.4907482946665178</v>
      </c>
      <c r="P10" s="67">
        <f t="shared" si="7"/>
        <v>7.1062280771317793E-2</v>
      </c>
    </row>
    <row r="11" spans="1:16" ht="20.100000000000001" customHeight="1" x14ac:dyDescent="0.25">
      <c r="A11" s="14" t="s">
        <v>165</v>
      </c>
      <c r="B11" s="25">
        <v>102600.33000000003</v>
      </c>
      <c r="C11" s="188">
        <v>109302.13999999998</v>
      </c>
      <c r="D11" s="345">
        <f t="shared" si="1"/>
        <v>7.5899272549978636E-2</v>
      </c>
      <c r="E11" s="295">
        <f t="shared" si="2"/>
        <v>7.6353187758620406E-2</v>
      </c>
      <c r="F11" s="67">
        <f t="shared" si="3"/>
        <v>6.531957548284642E-2</v>
      </c>
      <c r="H11" s="25">
        <v>26106.786999999986</v>
      </c>
      <c r="I11" s="188">
        <v>28129.768000000011</v>
      </c>
      <c r="J11" s="345">
        <f t="shared" si="4"/>
        <v>6.9922139895590846E-2</v>
      </c>
      <c r="K11" s="295">
        <f t="shared" si="5"/>
        <v>6.9741855817081574E-2</v>
      </c>
      <c r="L11" s="67">
        <f t="shared" si="6"/>
        <v>7.7488700543656572E-2</v>
      </c>
      <c r="N11" s="40">
        <f t="shared" si="0"/>
        <v>2.5445129659914327</v>
      </c>
      <c r="O11" s="201">
        <f t="shared" si="0"/>
        <v>2.5735788887573485</v>
      </c>
      <c r="P11" s="67">
        <f t="shared" si="7"/>
        <v>1.1422980803947557E-2</v>
      </c>
    </row>
    <row r="12" spans="1:16" ht="20.100000000000001" customHeight="1" x14ac:dyDescent="0.25">
      <c r="A12" s="14" t="s">
        <v>170</v>
      </c>
      <c r="B12" s="25">
        <v>84292.000000000015</v>
      </c>
      <c r="C12" s="188">
        <v>104109.37000000002</v>
      </c>
      <c r="D12" s="345">
        <f t="shared" si="1"/>
        <v>6.2355564370824131E-2</v>
      </c>
      <c r="E12" s="295">
        <f t="shared" si="2"/>
        <v>7.2725769825199085E-2</v>
      </c>
      <c r="F12" s="67">
        <f t="shared" si="3"/>
        <v>0.2351038058178713</v>
      </c>
      <c r="H12" s="25">
        <v>19503.736000000004</v>
      </c>
      <c r="I12" s="188">
        <v>24467.755000000001</v>
      </c>
      <c r="J12" s="345">
        <f t="shared" si="4"/>
        <v>5.2237104362121339E-2</v>
      </c>
      <c r="K12" s="295">
        <f t="shared" si="5"/>
        <v>6.0662663175098927E-2</v>
      </c>
      <c r="L12" s="67">
        <f t="shared" si="6"/>
        <v>0.25451631420769821</v>
      </c>
      <c r="N12" s="40">
        <f t="shared" si="0"/>
        <v>2.3138300194561761</v>
      </c>
      <c r="O12" s="201">
        <f t="shared" si="0"/>
        <v>2.3501972012701637</v>
      </c>
      <c r="P12" s="67">
        <f t="shared" si="7"/>
        <v>1.5717309183556679E-2</v>
      </c>
    </row>
    <row r="13" spans="1:16" ht="20.100000000000001" customHeight="1" x14ac:dyDescent="0.25">
      <c r="A13" s="14" t="s">
        <v>169</v>
      </c>
      <c r="B13" s="25">
        <v>65352.710000000006</v>
      </c>
      <c r="C13" s="188">
        <v>59139.279999999992</v>
      </c>
      <c r="D13" s="345">
        <f t="shared" si="1"/>
        <v>4.8345099359521679E-2</v>
      </c>
      <c r="E13" s="295">
        <f t="shared" si="2"/>
        <v>4.1311840278238143E-2</v>
      </c>
      <c r="F13" s="67">
        <f t="shared" si="3"/>
        <v>-9.5075322813698376E-2</v>
      </c>
      <c r="H13" s="25">
        <v>22778.703000000005</v>
      </c>
      <c r="I13" s="188">
        <v>22752.733999999997</v>
      </c>
      <c r="J13" s="345">
        <f t="shared" si="4"/>
        <v>6.1008490160283466E-2</v>
      </c>
      <c r="K13" s="295">
        <f t="shared" si="5"/>
        <v>5.6410628558060227E-2</v>
      </c>
      <c r="L13" s="67">
        <f t="shared" si="6"/>
        <v>-1.1400561305008555E-3</v>
      </c>
      <c r="N13" s="40">
        <f t="shared" si="0"/>
        <v>3.4855024374658683</v>
      </c>
      <c r="O13" s="201">
        <f t="shared" si="0"/>
        <v>3.8473133254243201</v>
      </c>
      <c r="P13" s="67">
        <f t="shared" si="7"/>
        <v>0.10380451439922278</v>
      </c>
    </row>
    <row r="14" spans="1:16" ht="20.100000000000001" customHeight="1" x14ac:dyDescent="0.25">
      <c r="A14" s="14" t="s">
        <v>161</v>
      </c>
      <c r="B14" s="25">
        <v>88827.000000000044</v>
      </c>
      <c r="C14" s="188">
        <v>87641.740000000034</v>
      </c>
      <c r="D14" s="345">
        <f t="shared" si="1"/>
        <v>6.5710360607972251E-2</v>
      </c>
      <c r="E14" s="295">
        <f t="shared" si="2"/>
        <v>6.1222280091791398E-2</v>
      </c>
      <c r="F14" s="67">
        <f t="shared" si="3"/>
        <v>-1.3343465387776338E-2</v>
      </c>
      <c r="H14" s="25">
        <v>18557.728999999996</v>
      </c>
      <c r="I14" s="188">
        <v>18947.623999999989</v>
      </c>
      <c r="J14" s="345">
        <f t="shared" si="4"/>
        <v>4.9703401773740434E-2</v>
      </c>
      <c r="K14" s="295">
        <f t="shared" si="5"/>
        <v>4.6976656938097501E-2</v>
      </c>
      <c r="L14" s="67">
        <f t="shared" si="6"/>
        <v>2.1009844469654301E-2</v>
      </c>
      <c r="N14" s="40">
        <f t="shared" si="0"/>
        <v>2.089199117385478</v>
      </c>
      <c r="O14" s="201">
        <f t="shared" si="0"/>
        <v>2.1619406460894068</v>
      </c>
      <c r="P14" s="67">
        <f t="shared" si="7"/>
        <v>3.4817901318549747E-2</v>
      </c>
    </row>
    <row r="15" spans="1:16" ht="20.100000000000001" customHeight="1" x14ac:dyDescent="0.25">
      <c r="A15" s="14" t="s">
        <v>171</v>
      </c>
      <c r="B15" s="25">
        <v>69522.09</v>
      </c>
      <c r="C15" s="188">
        <v>71597.620000000024</v>
      </c>
      <c r="D15" s="345">
        <f t="shared" si="1"/>
        <v>5.1429425784051012E-2</v>
      </c>
      <c r="E15" s="295">
        <f t="shared" si="2"/>
        <v>5.0014633958039234E-2</v>
      </c>
      <c r="F15" s="67">
        <f t="shared" si="3"/>
        <v>2.9854252080166579E-2</v>
      </c>
      <c r="H15" s="25">
        <v>16702.736999999994</v>
      </c>
      <c r="I15" s="188">
        <v>17451.538000000008</v>
      </c>
      <c r="J15" s="345">
        <f t="shared" si="4"/>
        <v>4.4735153090775269E-2</v>
      </c>
      <c r="K15" s="295">
        <f t="shared" si="5"/>
        <v>4.3267425702989096E-2</v>
      </c>
      <c r="L15" s="67">
        <f t="shared" si="6"/>
        <v>4.4831035775754258E-2</v>
      </c>
      <c r="N15" s="40">
        <f t="shared" si="0"/>
        <v>2.4025078935342701</v>
      </c>
      <c r="O15" s="201">
        <f t="shared" si="0"/>
        <v>2.4374466637298839</v>
      </c>
      <c r="P15" s="67">
        <f t="shared" si="7"/>
        <v>1.4542624517339797E-2</v>
      </c>
    </row>
    <row r="16" spans="1:16" ht="20.100000000000001" customHeight="1" x14ac:dyDescent="0.25">
      <c r="A16" s="14" t="s">
        <v>175</v>
      </c>
      <c r="B16" s="25">
        <v>43375.769999999975</v>
      </c>
      <c r="C16" s="188">
        <v>40528.200000000004</v>
      </c>
      <c r="D16" s="345">
        <f t="shared" si="1"/>
        <v>3.2087512674619893E-2</v>
      </c>
      <c r="E16" s="295">
        <f t="shared" si="2"/>
        <v>2.8311040059407076E-2</v>
      </c>
      <c r="F16" s="67">
        <f t="shared" si="3"/>
        <v>-6.5648863409225294E-2</v>
      </c>
      <c r="H16" s="25">
        <v>10662.270000000008</v>
      </c>
      <c r="I16" s="188">
        <v>10158.977999999997</v>
      </c>
      <c r="J16" s="345">
        <f t="shared" si="4"/>
        <v>2.8556893444779796E-2</v>
      </c>
      <c r="K16" s="295">
        <f t="shared" si="5"/>
        <v>2.5187053761869038E-2</v>
      </c>
      <c r="L16" s="67">
        <f t="shared" si="6"/>
        <v>-4.720308152016503E-2</v>
      </c>
      <c r="N16" s="40">
        <f t="shared" si="0"/>
        <v>2.4581165936650837</v>
      </c>
      <c r="O16" s="201">
        <f t="shared" si="0"/>
        <v>2.5066442625135084</v>
      </c>
      <c r="P16" s="67">
        <f t="shared" si="7"/>
        <v>1.9741809226416412E-2</v>
      </c>
    </row>
    <row r="17" spans="1:16" ht="20.100000000000001" customHeight="1" x14ac:dyDescent="0.25">
      <c r="A17" s="14" t="s">
        <v>168</v>
      </c>
      <c r="B17" s="25">
        <v>29122.679999999993</v>
      </c>
      <c r="C17" s="188">
        <v>28672.429999999989</v>
      </c>
      <c r="D17" s="345">
        <f t="shared" si="1"/>
        <v>2.1543695100257578E-2</v>
      </c>
      <c r="E17" s="295">
        <f t="shared" si="2"/>
        <v>2.002917263363645E-2</v>
      </c>
      <c r="F17" s="67">
        <f t="shared" si="3"/>
        <v>-1.5460458996218883E-2</v>
      </c>
      <c r="H17" s="25">
        <v>8833.8850000000002</v>
      </c>
      <c r="I17" s="188">
        <v>8798.0949999999975</v>
      </c>
      <c r="J17" s="345">
        <f t="shared" si="4"/>
        <v>2.3659906628554557E-2</v>
      </c>
      <c r="K17" s="295">
        <f t="shared" si="5"/>
        <v>2.1813029988551128E-2</v>
      </c>
      <c r="L17" s="67">
        <f t="shared" si="6"/>
        <v>-4.05144508899569E-3</v>
      </c>
      <c r="N17" s="40">
        <f t="shared" si="0"/>
        <v>3.0333351875582886</v>
      </c>
      <c r="O17" s="201">
        <f t="shared" si="0"/>
        <v>3.0684859985707531</v>
      </c>
      <c r="P17" s="67">
        <f t="shared" si="7"/>
        <v>1.1588172371006419E-2</v>
      </c>
    </row>
    <row r="18" spans="1:16" ht="20.100000000000001" customHeight="1" x14ac:dyDescent="0.25">
      <c r="A18" s="14" t="s">
        <v>176</v>
      </c>
      <c r="B18" s="25">
        <v>22391.809999999994</v>
      </c>
      <c r="C18" s="188">
        <v>24886.989999999994</v>
      </c>
      <c r="D18" s="345">
        <f t="shared" si="1"/>
        <v>1.6564489510680288E-2</v>
      </c>
      <c r="E18" s="295">
        <f t="shared" si="2"/>
        <v>1.7384847361789149E-2</v>
      </c>
      <c r="F18" s="67">
        <f t="shared" si="3"/>
        <v>0.11143270686916337</v>
      </c>
      <c r="H18" s="25">
        <v>8355.1470000000027</v>
      </c>
      <c r="I18" s="188">
        <v>8717.1230000000014</v>
      </c>
      <c r="J18" s="345">
        <f t="shared" si="4"/>
        <v>2.2377696550028418E-2</v>
      </c>
      <c r="K18" s="295">
        <f t="shared" si="5"/>
        <v>2.161227690913645E-2</v>
      </c>
      <c r="L18" s="67">
        <f t="shared" si="6"/>
        <v>4.332371411298911E-2</v>
      </c>
      <c r="N18" s="40">
        <f t="shared" si="0"/>
        <v>3.7313406106965026</v>
      </c>
      <c r="O18" s="201">
        <f t="shared" si="0"/>
        <v>3.5026827269991285</v>
      </c>
      <c r="P18" s="67">
        <f t="shared" si="7"/>
        <v>-6.1280356728058691E-2</v>
      </c>
    </row>
    <row r="19" spans="1:16" ht="20.100000000000001" customHeight="1" x14ac:dyDescent="0.25">
      <c r="A19" s="14" t="s">
        <v>166</v>
      </c>
      <c r="B19" s="25">
        <v>26994.239999999994</v>
      </c>
      <c r="C19" s="188">
        <v>27746.309999999998</v>
      </c>
      <c r="D19" s="345">
        <f t="shared" si="1"/>
        <v>1.9969167536201239E-2</v>
      </c>
      <c r="E19" s="295">
        <f t="shared" si="2"/>
        <v>1.9382230000610116E-2</v>
      </c>
      <c r="F19" s="67">
        <f t="shared" si="3"/>
        <v>2.7860387993883268E-2</v>
      </c>
      <c r="H19" s="25">
        <v>7299.6990000000014</v>
      </c>
      <c r="I19" s="188">
        <v>7932.0549999999994</v>
      </c>
      <c r="J19" s="345">
        <f t="shared" si="4"/>
        <v>1.9550876738439894E-2</v>
      </c>
      <c r="K19" s="295">
        <f t="shared" si="5"/>
        <v>1.9665865574972418E-2</v>
      </c>
      <c r="L19" s="67">
        <f t="shared" si="6"/>
        <v>8.6627681497551859E-2</v>
      </c>
      <c r="N19" s="40">
        <f t="shared" si="0"/>
        <v>2.7041691116327051</v>
      </c>
      <c r="O19" s="201">
        <f t="shared" si="0"/>
        <v>2.8587783384529333</v>
      </c>
      <c r="P19" s="67">
        <f t="shared" si="7"/>
        <v>5.717439273865503E-2</v>
      </c>
    </row>
    <row r="20" spans="1:16" ht="20.100000000000001" customHeight="1" x14ac:dyDescent="0.25">
      <c r="A20" s="14" t="s">
        <v>174</v>
      </c>
      <c r="B20" s="25">
        <v>15184.639999999994</v>
      </c>
      <c r="C20" s="188">
        <v>28976.379999999997</v>
      </c>
      <c r="D20" s="345">
        <f t="shared" si="1"/>
        <v>1.12329378466259E-2</v>
      </c>
      <c r="E20" s="295">
        <f t="shared" si="2"/>
        <v>2.0241497400738297E-2</v>
      </c>
      <c r="F20" s="67">
        <f t="shared" si="3"/>
        <v>0.90826914566298633</v>
      </c>
      <c r="H20" s="25">
        <v>4771.1819999999998</v>
      </c>
      <c r="I20" s="188">
        <v>7929.072000000001</v>
      </c>
      <c r="J20" s="345">
        <f t="shared" si="4"/>
        <v>1.2778717475701822E-2</v>
      </c>
      <c r="K20" s="295">
        <f t="shared" si="5"/>
        <v>1.9658469852551163E-2</v>
      </c>
      <c r="L20" s="67">
        <f t="shared" si="6"/>
        <v>0.66186743662262337</v>
      </c>
      <c r="N20" s="40">
        <f t="shared" si="0"/>
        <v>3.1421107118772666</v>
      </c>
      <c r="O20" s="201">
        <f t="shared" si="0"/>
        <v>2.7363915023201661</v>
      </c>
      <c r="P20" s="67">
        <f t="shared" si="7"/>
        <v>-0.12912314261348923</v>
      </c>
    </row>
    <row r="21" spans="1:16" ht="20.100000000000001" customHeight="1" x14ac:dyDescent="0.25">
      <c r="A21" s="14" t="s">
        <v>172</v>
      </c>
      <c r="B21" s="25">
        <v>19181.050000000007</v>
      </c>
      <c r="C21" s="188">
        <v>23033.390000000003</v>
      </c>
      <c r="D21" s="345">
        <f t="shared" si="1"/>
        <v>1.4189308569911692E-2</v>
      </c>
      <c r="E21" s="295">
        <f t="shared" si="2"/>
        <v>1.6090012065523421E-2</v>
      </c>
      <c r="F21" s="67">
        <f t="shared" si="3"/>
        <v>0.20084093415115414</v>
      </c>
      <c r="H21" s="25">
        <v>6696.3799999999974</v>
      </c>
      <c r="I21" s="188">
        <v>7413.088999999999</v>
      </c>
      <c r="J21" s="345">
        <f t="shared" si="4"/>
        <v>1.7934999782012115E-2</v>
      </c>
      <c r="K21" s="295">
        <f t="shared" si="5"/>
        <v>1.837919829972267E-2</v>
      </c>
      <c r="L21" s="67">
        <f t="shared" si="6"/>
        <v>0.107029320319337</v>
      </c>
      <c r="N21" s="40">
        <f t="shared" si="0"/>
        <v>3.4911436026703413</v>
      </c>
      <c r="O21" s="201">
        <f t="shared" si="0"/>
        <v>3.2184098823490586</v>
      </c>
      <c r="P21" s="67">
        <f t="shared" si="7"/>
        <v>-7.8121598926114463E-2</v>
      </c>
    </row>
    <row r="22" spans="1:16" ht="20.100000000000001" customHeight="1" x14ac:dyDescent="0.25">
      <c r="A22" s="14" t="s">
        <v>179</v>
      </c>
      <c r="B22" s="25">
        <v>28121.57</v>
      </c>
      <c r="C22" s="188">
        <v>27677.60999999999</v>
      </c>
      <c r="D22" s="345">
        <f t="shared" si="1"/>
        <v>2.0803117358036784E-2</v>
      </c>
      <c r="E22" s="295">
        <f t="shared" si="2"/>
        <v>1.9334239503818216E-2</v>
      </c>
      <c r="F22" s="67">
        <f t="shared" si="3"/>
        <v>-1.5787169777505668E-2</v>
      </c>
      <c r="H22" s="25">
        <v>5344.6320000000005</v>
      </c>
      <c r="I22" s="188">
        <v>6396.570999999999</v>
      </c>
      <c r="J22" s="345">
        <f t="shared" si="4"/>
        <v>1.4314595909272625E-2</v>
      </c>
      <c r="K22" s="295">
        <f t="shared" si="5"/>
        <v>1.5858955267804734E-2</v>
      </c>
      <c r="L22" s="67">
        <f t="shared" si="6"/>
        <v>0.19682159594898177</v>
      </c>
      <c r="N22" s="40">
        <f t="shared" si="0"/>
        <v>1.9005453820679288</v>
      </c>
      <c r="O22" s="201">
        <f t="shared" si="0"/>
        <v>2.3110994771586135</v>
      </c>
      <c r="P22" s="67">
        <f t="shared" si="7"/>
        <v>0.21601909586814108</v>
      </c>
    </row>
    <row r="23" spans="1:16" ht="20.100000000000001" customHeight="1" x14ac:dyDescent="0.25">
      <c r="A23" s="14" t="s">
        <v>177</v>
      </c>
      <c r="B23" s="25">
        <v>18604.100000000002</v>
      </c>
      <c r="C23" s="188">
        <v>18065.510000000006</v>
      </c>
      <c r="D23" s="345">
        <f t="shared" si="1"/>
        <v>1.3762505992398439E-2</v>
      </c>
      <c r="E23" s="295">
        <f t="shared" si="2"/>
        <v>1.2619691407553733E-2</v>
      </c>
      <c r="F23" s="67">
        <f t="shared" si="3"/>
        <v>-2.8950070145827879E-2</v>
      </c>
      <c r="H23" s="25">
        <v>5804.9809999999989</v>
      </c>
      <c r="I23" s="188">
        <v>6048.683</v>
      </c>
      <c r="J23" s="345">
        <f t="shared" si="4"/>
        <v>1.5547554495053222E-2</v>
      </c>
      <c r="K23" s="295">
        <f t="shared" si="5"/>
        <v>1.4996439987319919E-2</v>
      </c>
      <c r="L23" s="67">
        <f t="shared" si="6"/>
        <v>4.1981532756093634E-2</v>
      </c>
      <c r="N23" s="40">
        <f t="shared" si="0"/>
        <v>3.1202697254906164</v>
      </c>
      <c r="O23" s="201">
        <f t="shared" si="0"/>
        <v>3.3481938788332011</v>
      </c>
      <c r="P23" s="67">
        <f t="shared" si="7"/>
        <v>7.3046298363436166E-2</v>
      </c>
    </row>
    <row r="24" spans="1:16" ht="20.100000000000001" customHeight="1" x14ac:dyDescent="0.25">
      <c r="A24" s="14" t="s">
        <v>181</v>
      </c>
      <c r="B24" s="25">
        <v>11983.899999999996</v>
      </c>
      <c r="C24" s="188">
        <v>14159.500000000002</v>
      </c>
      <c r="D24" s="345">
        <f t="shared" si="1"/>
        <v>8.8651692671133549E-3</v>
      </c>
      <c r="E24" s="295">
        <f t="shared" si="2"/>
        <v>9.8911417660092101E-3</v>
      </c>
      <c r="F24" s="67">
        <f t="shared" si="3"/>
        <v>0.18154357095770213</v>
      </c>
      <c r="H24" s="25">
        <v>3549.5920000000001</v>
      </c>
      <c r="I24" s="188">
        <v>4097.6740000000018</v>
      </c>
      <c r="J24" s="345">
        <f t="shared" si="4"/>
        <v>9.5069174309450749E-3</v>
      </c>
      <c r="K24" s="295">
        <f t="shared" si="5"/>
        <v>1.015932265397297E-2</v>
      </c>
      <c r="L24" s="67">
        <f t="shared" si="6"/>
        <v>0.15440704171070976</v>
      </c>
      <c r="N24" s="40">
        <f t="shared" si="0"/>
        <v>2.9619673061357332</v>
      </c>
      <c r="O24" s="201">
        <f t="shared" si="0"/>
        <v>2.8939397577598087</v>
      </c>
      <c r="P24" s="67">
        <f t="shared" si="7"/>
        <v>-2.2967015279002245E-2</v>
      </c>
    </row>
    <row r="25" spans="1:16" ht="20.100000000000001" customHeight="1" x14ac:dyDescent="0.25">
      <c r="A25" s="14" t="s">
        <v>178</v>
      </c>
      <c r="B25" s="25">
        <v>15459.6</v>
      </c>
      <c r="C25" s="188">
        <v>17337.389999999996</v>
      </c>
      <c r="D25" s="345">
        <f t="shared" si="1"/>
        <v>1.1436341324766201E-2</v>
      </c>
      <c r="E25" s="295">
        <f t="shared" si="2"/>
        <v>1.2111061996722367E-2</v>
      </c>
      <c r="F25" s="67">
        <f t="shared" si="3"/>
        <v>0.12146433284172911</v>
      </c>
      <c r="H25" s="25">
        <v>2991.2470000000003</v>
      </c>
      <c r="I25" s="188">
        <v>3774.9469999999997</v>
      </c>
      <c r="J25" s="345">
        <f t="shared" si="4"/>
        <v>8.0114949111227893E-3</v>
      </c>
      <c r="K25" s="295">
        <f t="shared" si="5"/>
        <v>9.3591887921409267E-3</v>
      </c>
      <c r="L25" s="67">
        <f t="shared" si="6"/>
        <v>0.26199775545115439</v>
      </c>
      <c r="N25" s="40">
        <f t="shared" si="0"/>
        <v>1.934879945147352</v>
      </c>
      <c r="O25" s="201">
        <f t="shared" si="0"/>
        <v>2.1773444561147901</v>
      </c>
      <c r="P25" s="67">
        <f t="shared" si="7"/>
        <v>0.1253124316966204</v>
      </c>
    </row>
    <row r="26" spans="1:16" ht="20.100000000000001" customHeight="1" x14ac:dyDescent="0.25">
      <c r="A26" s="14" t="s">
        <v>173</v>
      </c>
      <c r="B26" s="25">
        <v>8852.8800000000028</v>
      </c>
      <c r="C26" s="188">
        <v>11430.989999999994</v>
      </c>
      <c r="D26" s="345">
        <f t="shared" si="1"/>
        <v>6.5489765186160205E-3</v>
      </c>
      <c r="E26" s="295">
        <f t="shared" si="2"/>
        <v>7.9851366655484691E-3</v>
      </c>
      <c r="F26" s="67">
        <f t="shared" si="3"/>
        <v>0.2912170954536818</v>
      </c>
      <c r="H26" s="25">
        <v>3235.3000000000006</v>
      </c>
      <c r="I26" s="188">
        <v>3722.0970000000007</v>
      </c>
      <c r="J26" s="345">
        <f t="shared" si="4"/>
        <v>8.6651451672013578E-3</v>
      </c>
      <c r="K26" s="295">
        <f t="shared" si="5"/>
        <v>9.2281583094176896E-3</v>
      </c>
      <c r="L26" s="67">
        <f t="shared" si="6"/>
        <v>0.15046425370135688</v>
      </c>
      <c r="N26" s="40">
        <f t="shared" si="0"/>
        <v>3.6545169481569832</v>
      </c>
      <c r="O26" s="201">
        <f t="shared" si="0"/>
        <v>3.2561457931465276</v>
      </c>
      <c r="P26" s="67">
        <f t="shared" si="7"/>
        <v>-0.10900788275489021</v>
      </c>
    </row>
    <row r="27" spans="1:16" ht="20.100000000000001" customHeight="1" x14ac:dyDescent="0.25">
      <c r="A27" s="14" t="s">
        <v>185</v>
      </c>
      <c r="B27" s="25">
        <v>7174.03</v>
      </c>
      <c r="C27" s="188">
        <v>6843.4400000000005</v>
      </c>
      <c r="D27" s="345">
        <f t="shared" si="1"/>
        <v>5.3070361299200793E-3</v>
      </c>
      <c r="E27" s="295">
        <f t="shared" si="2"/>
        <v>4.7804961479697775E-3</v>
      </c>
      <c r="F27" s="67">
        <f t="shared" si="3"/>
        <v>-4.608149115629559E-2</v>
      </c>
      <c r="H27" s="25">
        <v>3943.0299999999993</v>
      </c>
      <c r="I27" s="188">
        <v>3586.4450000000011</v>
      </c>
      <c r="J27" s="345">
        <f t="shared" si="4"/>
        <v>1.0560667433817563E-2</v>
      </c>
      <c r="K27" s="295">
        <f t="shared" si="5"/>
        <v>8.8918376463642743E-3</v>
      </c>
      <c r="L27" s="67">
        <f t="shared" si="6"/>
        <v>-9.0434259947298978E-2</v>
      </c>
      <c r="N27" s="40">
        <f t="shared" si="0"/>
        <v>5.4962552428690703</v>
      </c>
      <c r="O27" s="201">
        <f t="shared" si="0"/>
        <v>5.2407049670925741</v>
      </c>
      <c r="P27" s="67">
        <f t="shared" si="7"/>
        <v>-4.6495343553786241E-2</v>
      </c>
    </row>
    <row r="28" spans="1:16" ht="20.100000000000001" customHeight="1" x14ac:dyDescent="0.25">
      <c r="A28" s="14" t="s">
        <v>183</v>
      </c>
      <c r="B28" s="25">
        <v>7889.1899999999978</v>
      </c>
      <c r="C28" s="188">
        <v>11586.960000000003</v>
      </c>
      <c r="D28" s="345">
        <f t="shared" si="1"/>
        <v>5.8360804688305156E-3</v>
      </c>
      <c r="E28" s="295">
        <f t="shared" si="2"/>
        <v>8.0940897628502487E-3</v>
      </c>
      <c r="F28" s="67">
        <f t="shared" si="3"/>
        <v>0.46871351811783035</v>
      </c>
      <c r="H28" s="25">
        <v>2220.9050000000002</v>
      </c>
      <c r="I28" s="188">
        <v>3336.7570000000005</v>
      </c>
      <c r="J28" s="345">
        <f t="shared" si="4"/>
        <v>5.9482781280138881E-3</v>
      </c>
      <c r="K28" s="295">
        <f t="shared" si="5"/>
        <v>8.27278865544279E-3</v>
      </c>
      <c r="L28" s="67">
        <f t="shared" si="6"/>
        <v>0.5024312161033454</v>
      </c>
      <c r="N28" s="40">
        <f t="shared" si="0"/>
        <v>2.8151242396240943</v>
      </c>
      <c r="O28" s="201">
        <f t="shared" si="0"/>
        <v>2.8797518935078741</v>
      </c>
      <c r="P28" s="67">
        <f t="shared" si="7"/>
        <v>2.2957300773485421E-2</v>
      </c>
    </row>
    <row r="29" spans="1:16" ht="20.100000000000001" customHeight="1" x14ac:dyDescent="0.25">
      <c r="A29" s="14" t="s">
        <v>186</v>
      </c>
      <c r="B29" s="25">
        <v>3106.1799999999994</v>
      </c>
      <c r="C29" s="188">
        <v>14817.740000000002</v>
      </c>
      <c r="D29" s="345">
        <f t="shared" si="1"/>
        <v>2.2978171942457937E-3</v>
      </c>
      <c r="E29" s="295">
        <f t="shared" si="2"/>
        <v>1.0350956389128523E-2</v>
      </c>
      <c r="F29" s="67">
        <f>(C29-B29)/B29</f>
        <v>3.7704060936584498</v>
      </c>
      <c r="H29" s="25">
        <v>791.00999999999988</v>
      </c>
      <c r="I29" s="188">
        <v>2240.1390000000001</v>
      </c>
      <c r="J29" s="345">
        <f t="shared" si="4"/>
        <v>2.1185721505603636E-3</v>
      </c>
      <c r="K29" s="295">
        <f t="shared" si="5"/>
        <v>5.5539544850928468E-3</v>
      </c>
      <c r="L29" s="67">
        <f>(I29-H29)/H29</f>
        <v>1.8319983312473933</v>
      </c>
      <c r="N29" s="40">
        <f t="shared" si="0"/>
        <v>2.5465684538565054</v>
      </c>
      <c r="O29" s="201">
        <f t="shared" si="0"/>
        <v>1.5117953210138657</v>
      </c>
      <c r="P29" s="67">
        <f>(O29-N29)/N29</f>
        <v>-0.4063401992102692</v>
      </c>
    </row>
    <row r="30" spans="1:16" ht="20.100000000000001" customHeight="1" x14ac:dyDescent="0.25">
      <c r="A30" s="14" t="s">
        <v>197</v>
      </c>
      <c r="B30" s="25">
        <v>8667.7699999999986</v>
      </c>
      <c r="C30" s="188">
        <v>7973.9999999999973</v>
      </c>
      <c r="D30" s="345">
        <f t="shared" si="1"/>
        <v>6.4120401720981603E-3</v>
      </c>
      <c r="E30" s="295">
        <f t="shared" si="2"/>
        <v>5.5702506756705678E-3</v>
      </c>
      <c r="F30" s="67">
        <f t="shared" si="3"/>
        <v>-8.0040194882882387E-2</v>
      </c>
      <c r="H30" s="25">
        <v>2140.3110000000001</v>
      </c>
      <c r="I30" s="188">
        <v>2136.2290000000003</v>
      </c>
      <c r="J30" s="345">
        <f t="shared" si="4"/>
        <v>5.7324221920557307E-3</v>
      </c>
      <c r="K30" s="295">
        <f t="shared" si="5"/>
        <v>5.2963314489571445E-3</v>
      </c>
      <c r="L30" s="67">
        <f t="shared" si="6"/>
        <v>-1.9071994677408468E-3</v>
      </c>
      <c r="N30" s="40">
        <f t="shared" si="0"/>
        <v>2.4692752576498922</v>
      </c>
      <c r="O30" s="201">
        <f t="shared" si="0"/>
        <v>2.6789929771758225</v>
      </c>
      <c r="P30" s="67">
        <f t="shared" si="7"/>
        <v>8.4930879567281237E-2</v>
      </c>
    </row>
    <row r="31" spans="1:16" ht="20.100000000000001" customHeight="1" x14ac:dyDescent="0.25">
      <c r="A31" s="14" t="s">
        <v>199</v>
      </c>
      <c r="B31" s="25">
        <v>8073.8399999999992</v>
      </c>
      <c r="C31" s="188">
        <v>5593.93</v>
      </c>
      <c r="D31" s="345">
        <f t="shared" si="1"/>
        <v>5.9726765273066789E-3</v>
      </c>
      <c r="E31" s="295">
        <f t="shared" si="2"/>
        <v>3.9076489042079096E-3</v>
      </c>
      <c r="F31" s="67">
        <f t="shared" si="3"/>
        <v>-0.30715372115375078</v>
      </c>
      <c r="H31" s="25">
        <v>2070.9859999999994</v>
      </c>
      <c r="I31" s="188">
        <v>1631.9930000000008</v>
      </c>
      <c r="J31" s="345">
        <f t="shared" si="4"/>
        <v>5.5467481622234922E-3</v>
      </c>
      <c r="K31" s="295">
        <f t="shared" si="5"/>
        <v>4.0461841171418982E-3</v>
      </c>
      <c r="L31" s="67">
        <f t="shared" si="6"/>
        <v>-0.21197294428837216</v>
      </c>
      <c r="N31" s="40">
        <f t="shared" si="0"/>
        <v>2.5650570236715113</v>
      </c>
      <c r="O31" s="201">
        <f t="shared" si="0"/>
        <v>2.9174355059859542</v>
      </c>
      <c r="P31" s="67">
        <f t="shared" si="7"/>
        <v>0.1373764711905171</v>
      </c>
    </row>
    <row r="32" spans="1:16" ht="20.100000000000001" customHeight="1" thickBot="1" x14ac:dyDescent="0.3">
      <c r="A32" s="14" t="s">
        <v>17</v>
      </c>
      <c r="B32" s="25">
        <f>B33-SUM(B7:B31)</f>
        <v>72626.250000000233</v>
      </c>
      <c r="C32" s="188">
        <f>C33-SUM(C7:C31)</f>
        <v>85454.270000000251</v>
      </c>
      <c r="D32" s="345">
        <f t="shared" si="1"/>
        <v>5.3725748669939968E-2</v>
      </c>
      <c r="E32" s="295">
        <f t="shared" si="2"/>
        <v>5.9694219363736735E-2</v>
      </c>
      <c r="F32" s="67">
        <f t="shared" si="3"/>
        <v>0.1766306259788985</v>
      </c>
      <c r="H32" s="25">
        <f>H33-SUM(H7:H31)</f>
        <v>19969.144000000146</v>
      </c>
      <c r="I32" s="188">
        <f>I33-SUM(I7:I31)</f>
        <v>24746.666000000085</v>
      </c>
      <c r="J32" s="345">
        <f t="shared" si="4"/>
        <v>5.3483612531990611E-2</v>
      </c>
      <c r="K32" s="295">
        <f t="shared" si="5"/>
        <v>6.1354164461131705E-2</v>
      </c>
      <c r="L32" s="67">
        <f t="shared" si="6"/>
        <v>0.23924520750613568</v>
      </c>
      <c r="N32" s="40">
        <f t="shared" si="0"/>
        <v>2.7495766337928891</v>
      </c>
      <c r="O32" s="201">
        <f t="shared" si="0"/>
        <v>2.8958957814512969</v>
      </c>
      <c r="P32" s="67">
        <f t="shared" si="7"/>
        <v>5.3215155329774763E-2</v>
      </c>
    </row>
    <row r="33" spans="1:16" ht="26.25" customHeight="1" thickBot="1" x14ac:dyDescent="0.3">
      <c r="A33" s="18" t="s">
        <v>18</v>
      </c>
      <c r="B33" s="23">
        <v>1351795.9600000002</v>
      </c>
      <c r="C33" s="193">
        <v>1431533.4199999997</v>
      </c>
      <c r="D33" s="341">
        <f>SUM(D7:D32)</f>
        <v>1</v>
      </c>
      <c r="E33" s="342">
        <f>SUM(E7:E32)</f>
        <v>1.0000000000000002</v>
      </c>
      <c r="F33" s="72">
        <f t="shared" si="3"/>
        <v>5.8986313289469725E-2</v>
      </c>
      <c r="G33" s="2"/>
      <c r="H33" s="47">
        <v>373369.39400000009</v>
      </c>
      <c r="I33" s="199">
        <v>403341.26</v>
      </c>
      <c r="J33" s="341">
        <f>SUM(J7:J32)</f>
        <v>1</v>
      </c>
      <c r="K33" s="342">
        <f>SUM(K7:K32)</f>
        <v>1.0000000000000002</v>
      </c>
      <c r="L33" s="72">
        <f t="shared" si="6"/>
        <v>8.0274030173988806E-2</v>
      </c>
      <c r="N33" s="35">
        <f t="shared" si="0"/>
        <v>2.762024780722085</v>
      </c>
      <c r="O33" s="194">
        <f t="shared" si="0"/>
        <v>2.8175469350900668</v>
      </c>
      <c r="P33" s="72">
        <f t="shared" si="7"/>
        <v>2.0101975462170352E-2</v>
      </c>
    </row>
    <row r="35" spans="1:16" ht="15.75" thickBot="1" x14ac:dyDescent="0.3"/>
    <row r="36" spans="1:16" x14ac:dyDescent="0.25">
      <c r="A36" s="468" t="s">
        <v>2</v>
      </c>
      <c r="B36" s="461" t="s">
        <v>1</v>
      </c>
      <c r="C36" s="452"/>
      <c r="D36" s="461" t="s">
        <v>116</v>
      </c>
      <c r="E36" s="452"/>
      <c r="F36" s="176" t="s">
        <v>0</v>
      </c>
      <c r="H36" s="471" t="s">
        <v>19</v>
      </c>
      <c r="I36" s="472"/>
      <c r="J36" s="461" t="s">
        <v>116</v>
      </c>
      <c r="K36" s="457"/>
      <c r="L36" s="176" t="s">
        <v>0</v>
      </c>
      <c r="N36" s="451" t="s">
        <v>22</v>
      </c>
      <c r="O36" s="452"/>
      <c r="P36" s="176" t="s">
        <v>0</v>
      </c>
    </row>
    <row r="37" spans="1:16" x14ac:dyDescent="0.25">
      <c r="A37" s="469"/>
      <c r="B37" s="462" t="str">
        <f>B5</f>
        <v>jan-dez</v>
      </c>
      <c r="C37" s="454"/>
      <c r="D37" s="462" t="str">
        <f>B5</f>
        <v>jan-dez</v>
      </c>
      <c r="E37" s="454"/>
      <c r="F37" s="177" t="str">
        <f>F5</f>
        <v>2021/2020</v>
      </c>
      <c r="H37" s="449" t="str">
        <f>B5</f>
        <v>jan-dez</v>
      </c>
      <c r="I37" s="454"/>
      <c r="J37" s="462" t="str">
        <f>B5</f>
        <v>jan-dez</v>
      </c>
      <c r="K37" s="450"/>
      <c r="L37" s="177" t="str">
        <f>F37</f>
        <v>2021/2020</v>
      </c>
      <c r="N37" s="449" t="str">
        <f>B5</f>
        <v>jan-dez</v>
      </c>
      <c r="O37" s="450"/>
      <c r="P37" s="177" t="str">
        <f>P5</f>
        <v>2021/2020</v>
      </c>
    </row>
    <row r="38" spans="1:16" ht="19.5" customHeight="1" thickBot="1" x14ac:dyDescent="0.3">
      <c r="A38" s="470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165</v>
      </c>
      <c r="B39" s="46">
        <v>102600.33000000003</v>
      </c>
      <c r="C39" s="195">
        <v>109302.13999999998</v>
      </c>
      <c r="D39" s="345">
        <f t="shared" ref="D39:D61" si="8">B39/$B$62</f>
        <v>0.20739870465573426</v>
      </c>
      <c r="E39" s="344">
        <f t="shared" ref="E39:E61" si="9">C39/$C$62</f>
        <v>0.19557949606896483</v>
      </c>
      <c r="F39" s="67">
        <f>(C39-B39)/B39</f>
        <v>6.531957548284642E-2</v>
      </c>
      <c r="H39" s="46">
        <v>26106.786999999986</v>
      </c>
      <c r="I39" s="195">
        <v>28129.768000000011</v>
      </c>
      <c r="J39" s="345">
        <f t="shared" ref="J39:J61" si="10">H39/$H$62</f>
        <v>0.21284852109917407</v>
      </c>
      <c r="K39" s="344">
        <f t="shared" ref="K39:K61" si="11">I39/$I$62</f>
        <v>0.20018926688456148</v>
      </c>
      <c r="L39" s="67">
        <f>(I39-H39)/H39</f>
        <v>7.7488700543656572E-2</v>
      </c>
      <c r="N39" s="40">
        <f t="shared" ref="N39:O62" si="12">(H39/B39)*10</f>
        <v>2.5445129659914327</v>
      </c>
      <c r="O39" s="200">
        <f t="shared" si="12"/>
        <v>2.5735788887573485</v>
      </c>
      <c r="P39" s="76">
        <f t="shared" si="7"/>
        <v>1.1422980803947557E-2</v>
      </c>
    </row>
    <row r="40" spans="1:16" ht="20.100000000000001" customHeight="1" x14ac:dyDescent="0.25">
      <c r="A40" s="45" t="s">
        <v>170</v>
      </c>
      <c r="B40" s="25">
        <v>84292.000000000015</v>
      </c>
      <c r="C40" s="188">
        <v>104109.37000000002</v>
      </c>
      <c r="D40" s="345">
        <f t="shared" si="8"/>
        <v>0.1703898185594642</v>
      </c>
      <c r="E40" s="295">
        <f t="shared" si="9"/>
        <v>0.1862878267585375</v>
      </c>
      <c r="F40" s="67">
        <f t="shared" ref="F40:F62" si="13">(C40-B40)/B40</f>
        <v>0.2351038058178713</v>
      </c>
      <c r="H40" s="25">
        <v>19503.736000000004</v>
      </c>
      <c r="I40" s="188">
        <v>24467.755000000001</v>
      </c>
      <c r="J40" s="345">
        <f t="shared" si="10"/>
        <v>0.1590138749555326</v>
      </c>
      <c r="K40" s="295">
        <f t="shared" si="11"/>
        <v>0.17412806020160074</v>
      </c>
      <c r="L40" s="67">
        <f t="shared" ref="L40:L62" si="14">(I40-H40)/H40</f>
        <v>0.25451631420769821</v>
      </c>
      <c r="N40" s="40">
        <f t="shared" si="12"/>
        <v>2.3138300194561761</v>
      </c>
      <c r="O40" s="201">
        <f t="shared" si="12"/>
        <v>2.3501972012701637</v>
      </c>
      <c r="P40" s="67">
        <f t="shared" si="7"/>
        <v>1.5717309183556679E-2</v>
      </c>
    </row>
    <row r="41" spans="1:16" ht="20.100000000000001" customHeight="1" x14ac:dyDescent="0.25">
      <c r="A41" s="45" t="s">
        <v>161</v>
      </c>
      <c r="B41" s="25">
        <v>88827.000000000044</v>
      </c>
      <c r="C41" s="188">
        <v>87641.740000000034</v>
      </c>
      <c r="D41" s="345">
        <f t="shared" si="8"/>
        <v>0.1795569735346359</v>
      </c>
      <c r="E41" s="295">
        <f t="shared" si="9"/>
        <v>0.15682151642966227</v>
      </c>
      <c r="F41" s="67">
        <f t="shared" si="13"/>
        <v>-1.3343465387776338E-2</v>
      </c>
      <c r="H41" s="25">
        <v>18557.728999999996</v>
      </c>
      <c r="I41" s="188">
        <v>18947.623999999989</v>
      </c>
      <c r="J41" s="345">
        <f t="shared" si="10"/>
        <v>0.15130108399050621</v>
      </c>
      <c r="K41" s="295">
        <f t="shared" si="11"/>
        <v>0.13484330755107254</v>
      </c>
      <c r="L41" s="67">
        <f t="shared" si="14"/>
        <v>2.1009844469654301E-2</v>
      </c>
      <c r="N41" s="40">
        <f t="shared" si="12"/>
        <v>2.089199117385478</v>
      </c>
      <c r="O41" s="201">
        <f t="shared" si="12"/>
        <v>2.1619406460894068</v>
      </c>
      <c r="P41" s="67">
        <f t="shared" si="7"/>
        <v>3.4817901318549747E-2</v>
      </c>
    </row>
    <row r="42" spans="1:16" ht="20.100000000000001" customHeight="1" x14ac:dyDescent="0.25">
      <c r="A42" s="45" t="s">
        <v>171</v>
      </c>
      <c r="B42" s="25">
        <v>69522.09</v>
      </c>
      <c r="C42" s="188">
        <v>71597.620000000024</v>
      </c>
      <c r="D42" s="345">
        <f t="shared" si="8"/>
        <v>0.14053357733800048</v>
      </c>
      <c r="E42" s="295">
        <f t="shared" si="9"/>
        <v>0.12811301260283872</v>
      </c>
      <c r="F42" s="67">
        <f t="shared" si="13"/>
        <v>2.9854252080166579E-2</v>
      </c>
      <c r="H42" s="25">
        <v>16702.736999999994</v>
      </c>
      <c r="I42" s="188">
        <v>17451.538000000008</v>
      </c>
      <c r="J42" s="345">
        <f t="shared" si="10"/>
        <v>0.13617734226576622</v>
      </c>
      <c r="K42" s="295">
        <f t="shared" si="11"/>
        <v>0.12419621086914284</v>
      </c>
      <c r="L42" s="67">
        <f t="shared" si="14"/>
        <v>4.4831035775754258E-2</v>
      </c>
      <c r="N42" s="40">
        <f t="shared" si="12"/>
        <v>2.4025078935342701</v>
      </c>
      <c r="O42" s="201">
        <f t="shared" si="12"/>
        <v>2.4374466637298839</v>
      </c>
      <c r="P42" s="67">
        <f t="shared" si="7"/>
        <v>1.4542624517339797E-2</v>
      </c>
    </row>
    <row r="43" spans="1:16" ht="20.100000000000001" customHeight="1" x14ac:dyDescent="0.25">
      <c r="A43" s="45" t="s">
        <v>168</v>
      </c>
      <c r="B43" s="25">
        <v>29122.679999999993</v>
      </c>
      <c r="C43" s="188">
        <v>28672.429999999989</v>
      </c>
      <c r="D43" s="345">
        <f t="shared" si="8"/>
        <v>5.8869265899080987E-2</v>
      </c>
      <c r="E43" s="295">
        <f t="shared" si="9"/>
        <v>5.1304937034834519E-2</v>
      </c>
      <c r="F43" s="67">
        <f t="shared" si="13"/>
        <v>-1.5460458996218883E-2</v>
      </c>
      <c r="H43" s="25">
        <v>8833.8850000000002</v>
      </c>
      <c r="I43" s="188">
        <v>8798.0949999999975</v>
      </c>
      <c r="J43" s="345">
        <f t="shared" si="10"/>
        <v>7.2022626063106818E-2</v>
      </c>
      <c r="K43" s="295">
        <f t="shared" si="11"/>
        <v>6.2612823114315222E-2</v>
      </c>
      <c r="L43" s="67">
        <f t="shared" si="14"/>
        <v>-4.05144508899569E-3</v>
      </c>
      <c r="N43" s="40">
        <f t="shared" si="12"/>
        <v>3.0333351875582886</v>
      </c>
      <c r="O43" s="201">
        <f t="shared" si="12"/>
        <v>3.0684859985707531</v>
      </c>
      <c r="P43" s="67">
        <f t="shared" si="7"/>
        <v>1.1588172371006419E-2</v>
      </c>
    </row>
    <row r="44" spans="1:16" ht="20.100000000000001" customHeight="1" x14ac:dyDescent="0.25">
      <c r="A44" s="45" t="s">
        <v>166</v>
      </c>
      <c r="B44" s="25">
        <v>26994.239999999994</v>
      </c>
      <c r="C44" s="188">
        <v>27746.309999999998</v>
      </c>
      <c r="D44" s="345">
        <f t="shared" si="8"/>
        <v>5.4566787545088841E-2</v>
      </c>
      <c r="E44" s="295">
        <f t="shared" si="9"/>
        <v>4.964778665425288E-2</v>
      </c>
      <c r="F44" s="67">
        <f t="shared" si="13"/>
        <v>2.7860387993883268E-2</v>
      </c>
      <c r="H44" s="25">
        <v>7299.6990000000014</v>
      </c>
      <c r="I44" s="188">
        <v>7932.0549999999994</v>
      </c>
      <c r="J44" s="345">
        <f t="shared" si="10"/>
        <v>5.9514414263965955E-2</v>
      </c>
      <c r="K44" s="295">
        <f t="shared" si="11"/>
        <v>5.6449533296471538E-2</v>
      </c>
      <c r="L44" s="67">
        <f t="shared" si="14"/>
        <v>8.6627681497551859E-2</v>
      </c>
      <c r="N44" s="40">
        <f t="shared" si="12"/>
        <v>2.7041691116327051</v>
      </c>
      <c r="O44" s="201">
        <f t="shared" si="12"/>
        <v>2.8587783384529333</v>
      </c>
      <c r="P44" s="67">
        <f t="shared" si="7"/>
        <v>5.717439273865503E-2</v>
      </c>
    </row>
    <row r="45" spans="1:16" ht="20.100000000000001" customHeight="1" x14ac:dyDescent="0.25">
      <c r="A45" s="45" t="s">
        <v>174</v>
      </c>
      <c r="B45" s="25">
        <v>15184.639999999994</v>
      </c>
      <c r="C45" s="188">
        <v>28976.379999999997</v>
      </c>
      <c r="D45" s="345">
        <f t="shared" si="8"/>
        <v>3.0694586134992416E-2</v>
      </c>
      <c r="E45" s="295">
        <f t="shared" si="9"/>
        <v>5.184880916606785E-2</v>
      </c>
      <c r="F45" s="67">
        <f t="shared" si="13"/>
        <v>0.90826914566298633</v>
      </c>
      <c r="H45" s="25">
        <v>4771.1819999999998</v>
      </c>
      <c r="I45" s="188">
        <v>7929.072000000001</v>
      </c>
      <c r="J45" s="345">
        <f t="shared" si="10"/>
        <v>3.8899426137540404E-2</v>
      </c>
      <c r="K45" s="295">
        <f t="shared" si="11"/>
        <v>5.642830437687589E-2</v>
      </c>
      <c r="L45" s="67">
        <f t="shared" si="14"/>
        <v>0.66186743662262337</v>
      </c>
      <c r="N45" s="40">
        <f t="shared" si="12"/>
        <v>3.1421107118772666</v>
      </c>
      <c r="O45" s="201">
        <f t="shared" si="12"/>
        <v>2.7363915023201661</v>
      </c>
      <c r="P45" s="67">
        <f t="shared" si="7"/>
        <v>-0.12912314261348923</v>
      </c>
    </row>
    <row r="46" spans="1:16" ht="20.100000000000001" customHeight="1" x14ac:dyDescent="0.25">
      <c r="A46" s="45" t="s">
        <v>179</v>
      </c>
      <c r="B46" s="25">
        <v>28121.57</v>
      </c>
      <c r="C46" s="188">
        <v>27677.60999999999</v>
      </c>
      <c r="D46" s="345">
        <f t="shared" si="8"/>
        <v>5.684559875085738E-2</v>
      </c>
      <c r="E46" s="295">
        <f t="shared" si="9"/>
        <v>4.9524858490358377E-2</v>
      </c>
      <c r="F46" s="67">
        <f t="shared" si="13"/>
        <v>-1.5787169777505668E-2</v>
      </c>
      <c r="H46" s="25">
        <v>5344.6320000000005</v>
      </c>
      <c r="I46" s="188">
        <v>6396.570999999999</v>
      </c>
      <c r="J46" s="345">
        <f t="shared" si="10"/>
        <v>4.3574761498583553E-2</v>
      </c>
      <c r="K46" s="295">
        <f t="shared" si="11"/>
        <v>4.5522055463274549E-2</v>
      </c>
      <c r="L46" s="67">
        <f t="shared" si="14"/>
        <v>0.19682159594898177</v>
      </c>
      <c r="N46" s="40">
        <f t="shared" si="12"/>
        <v>1.9005453820679288</v>
      </c>
      <c r="O46" s="201">
        <f t="shared" si="12"/>
        <v>2.3110994771586135</v>
      </c>
      <c r="P46" s="67">
        <f t="shared" si="7"/>
        <v>0.21601909586814108</v>
      </c>
    </row>
    <row r="47" spans="1:16" ht="20.100000000000001" customHeight="1" x14ac:dyDescent="0.25">
      <c r="A47" s="45" t="s">
        <v>177</v>
      </c>
      <c r="B47" s="25">
        <v>18604.100000000002</v>
      </c>
      <c r="C47" s="188">
        <v>18065.510000000006</v>
      </c>
      <c r="D47" s="345">
        <f t="shared" si="8"/>
        <v>3.7606762485907649E-2</v>
      </c>
      <c r="E47" s="295">
        <f t="shared" si="9"/>
        <v>3.2325472694577126E-2</v>
      </c>
      <c r="F47" s="67">
        <f t="shared" si="13"/>
        <v>-2.8950070145827879E-2</v>
      </c>
      <c r="H47" s="25">
        <v>5804.9809999999989</v>
      </c>
      <c r="I47" s="188">
        <v>6048.683</v>
      </c>
      <c r="J47" s="345">
        <f t="shared" si="10"/>
        <v>4.7327984897521283E-2</v>
      </c>
      <c r="K47" s="295">
        <f t="shared" si="11"/>
        <v>4.3046263850704689E-2</v>
      </c>
      <c r="L47" s="67">
        <f t="shared" si="14"/>
        <v>4.1981532756093634E-2</v>
      </c>
      <c r="N47" s="40">
        <f t="shared" si="12"/>
        <v>3.1202697254906164</v>
      </c>
      <c r="O47" s="201">
        <f t="shared" si="12"/>
        <v>3.3481938788332011</v>
      </c>
      <c r="P47" s="67">
        <f t="shared" si="7"/>
        <v>7.3046298363436166E-2</v>
      </c>
    </row>
    <row r="48" spans="1:16" ht="20.100000000000001" customHeight="1" x14ac:dyDescent="0.25">
      <c r="A48" s="45" t="s">
        <v>173</v>
      </c>
      <c r="B48" s="25">
        <v>8852.8800000000028</v>
      </c>
      <c r="C48" s="188">
        <v>11430.989999999994</v>
      </c>
      <c r="D48" s="345">
        <f t="shared" si="8"/>
        <v>1.7895418508621336E-2</v>
      </c>
      <c r="E48" s="295">
        <f t="shared" si="9"/>
        <v>2.0454011822361166E-2</v>
      </c>
      <c r="F48" s="67">
        <f t="shared" si="13"/>
        <v>0.2912170954536818</v>
      </c>
      <c r="H48" s="25">
        <v>3235.3000000000006</v>
      </c>
      <c r="I48" s="188">
        <v>3722.0970000000007</v>
      </c>
      <c r="J48" s="345">
        <f t="shared" si="10"/>
        <v>2.6377386857760719E-2</v>
      </c>
      <c r="K48" s="295">
        <f t="shared" si="11"/>
        <v>2.6488802527743049E-2</v>
      </c>
      <c r="L48" s="67">
        <f t="shared" si="14"/>
        <v>0.15046425370135688</v>
      </c>
      <c r="N48" s="40">
        <f t="shared" si="12"/>
        <v>3.6545169481569832</v>
      </c>
      <c r="O48" s="201">
        <f t="shared" si="12"/>
        <v>3.2561457931465276</v>
      </c>
      <c r="P48" s="67">
        <f t="shared" si="7"/>
        <v>-0.10900788275489021</v>
      </c>
    </row>
    <row r="49" spans="1:16" ht="20.100000000000001" customHeight="1" x14ac:dyDescent="0.25">
      <c r="A49" s="45" t="s">
        <v>183</v>
      </c>
      <c r="B49" s="25">
        <v>7889.1899999999978</v>
      </c>
      <c r="C49" s="188">
        <v>11586.960000000003</v>
      </c>
      <c r="D49" s="345">
        <f t="shared" si="8"/>
        <v>1.5947393022838926E-2</v>
      </c>
      <c r="E49" s="295">
        <f t="shared" si="9"/>
        <v>2.0733096330696303E-2</v>
      </c>
      <c r="F49" s="67">
        <f t="shared" si="13"/>
        <v>0.46871351811783035</v>
      </c>
      <c r="H49" s="25">
        <v>2220.9050000000002</v>
      </c>
      <c r="I49" s="188">
        <v>3336.7570000000005</v>
      </c>
      <c r="J49" s="345">
        <f t="shared" si="10"/>
        <v>1.8107028825560246E-2</v>
      </c>
      <c r="K49" s="295">
        <f t="shared" si="11"/>
        <v>2.3746478733913789E-2</v>
      </c>
      <c r="L49" s="67">
        <f t="shared" si="14"/>
        <v>0.5024312161033454</v>
      </c>
      <c r="N49" s="40">
        <f t="shared" si="12"/>
        <v>2.8151242396240943</v>
      </c>
      <c r="O49" s="201">
        <f t="shared" si="12"/>
        <v>2.8797518935078741</v>
      </c>
      <c r="P49" s="67">
        <f t="shared" si="7"/>
        <v>2.2957300773485421E-2</v>
      </c>
    </row>
    <row r="50" spans="1:16" ht="20.100000000000001" customHeight="1" x14ac:dyDescent="0.25">
      <c r="A50" s="45" t="s">
        <v>186</v>
      </c>
      <c r="B50" s="25">
        <v>3106.1799999999994</v>
      </c>
      <c r="C50" s="188">
        <v>14817.740000000002</v>
      </c>
      <c r="D50" s="345">
        <f t="shared" si="8"/>
        <v>6.2789048380989454E-3</v>
      </c>
      <c r="E50" s="295">
        <f t="shared" si="9"/>
        <v>2.6514084006781052E-2</v>
      </c>
      <c r="F50" s="67">
        <f t="shared" si="13"/>
        <v>3.7704060936584498</v>
      </c>
      <c r="H50" s="25">
        <v>791.00999999999988</v>
      </c>
      <c r="I50" s="188">
        <v>2240.1390000000001</v>
      </c>
      <c r="J50" s="345">
        <f t="shared" si="10"/>
        <v>6.4491010967629887E-3</v>
      </c>
      <c r="K50" s="295">
        <f t="shared" si="11"/>
        <v>1.5942249652734945E-2</v>
      </c>
      <c r="L50" s="67">
        <f t="shared" si="14"/>
        <v>1.8319983312473933</v>
      </c>
      <c r="N50" s="40">
        <f t="shared" si="12"/>
        <v>2.5465684538565054</v>
      </c>
      <c r="O50" s="201">
        <f t="shared" si="12"/>
        <v>1.5117953210138657</v>
      </c>
      <c r="P50" s="67">
        <f t="shared" si="7"/>
        <v>-0.4063401992102692</v>
      </c>
    </row>
    <row r="51" spans="1:16" ht="20.100000000000001" customHeight="1" x14ac:dyDescent="0.25">
      <c r="A51" s="45" t="s">
        <v>187</v>
      </c>
      <c r="B51" s="25">
        <v>2949.7999999999988</v>
      </c>
      <c r="C51" s="188">
        <v>5434.7299999999987</v>
      </c>
      <c r="D51" s="345">
        <f t="shared" si="8"/>
        <v>5.9627946517665639E-3</v>
      </c>
      <c r="E51" s="295">
        <f t="shared" si="9"/>
        <v>9.724619798577458E-3</v>
      </c>
      <c r="F51" s="67">
        <f t="shared" si="13"/>
        <v>0.84240626483151426</v>
      </c>
      <c r="H51" s="25">
        <v>727.09700000000009</v>
      </c>
      <c r="I51" s="188">
        <v>1402.5019999999993</v>
      </c>
      <c r="J51" s="345">
        <f t="shared" si="10"/>
        <v>5.9280186851659025E-3</v>
      </c>
      <c r="K51" s="295">
        <f t="shared" si="11"/>
        <v>9.9810935939511122E-3</v>
      </c>
      <c r="L51" s="67">
        <f t="shared" si="14"/>
        <v>0.92890632199004963</v>
      </c>
      <c r="N51" s="40">
        <f t="shared" si="12"/>
        <v>2.4649027052681554</v>
      </c>
      <c r="O51" s="201">
        <f t="shared" si="12"/>
        <v>2.5806286604854329</v>
      </c>
      <c r="P51" s="67">
        <f t="shared" si="7"/>
        <v>4.6949502294731674E-2</v>
      </c>
    </row>
    <row r="52" spans="1:16" ht="20.100000000000001" customHeight="1" x14ac:dyDescent="0.25">
      <c r="A52" s="45" t="s">
        <v>191</v>
      </c>
      <c r="B52" s="25"/>
      <c r="C52" s="188">
        <v>2598.6199999999994</v>
      </c>
      <c r="D52" s="345">
        <f t="shared" si="8"/>
        <v>0</v>
      </c>
      <c r="E52" s="295">
        <f t="shared" si="9"/>
        <v>4.649833846571836E-3</v>
      </c>
      <c r="F52" s="67"/>
      <c r="H52" s="25"/>
      <c r="I52" s="188">
        <v>824.68100000000004</v>
      </c>
      <c r="J52" s="345">
        <f t="shared" si="10"/>
        <v>0</v>
      </c>
      <c r="K52" s="295">
        <f t="shared" si="11"/>
        <v>5.8689529470569044E-3</v>
      </c>
      <c r="L52" s="67"/>
      <c r="N52" s="40"/>
      <c r="O52" s="201">
        <f t="shared" si="12"/>
        <v>3.1735344144199624</v>
      </c>
      <c r="P52" s="67"/>
    </row>
    <row r="53" spans="1:16" ht="20.100000000000001" customHeight="1" x14ac:dyDescent="0.25">
      <c r="A53" s="45" t="s">
        <v>188</v>
      </c>
      <c r="B53" s="25">
        <v>2021.9100000000003</v>
      </c>
      <c r="C53" s="188">
        <v>3029.1499999999992</v>
      </c>
      <c r="D53" s="345">
        <f t="shared" si="8"/>
        <v>4.0871361225687641E-3</v>
      </c>
      <c r="E53" s="295">
        <f t="shared" si="9"/>
        <v>5.4202015671175763E-3</v>
      </c>
      <c r="F53" s="67">
        <f t="shared" si="13"/>
        <v>0.49816262840581366</v>
      </c>
      <c r="H53" s="25">
        <v>591.375</v>
      </c>
      <c r="I53" s="188">
        <v>789.71399999999983</v>
      </c>
      <c r="J53" s="345">
        <f t="shared" si="10"/>
        <v>4.8214778082428964E-3</v>
      </c>
      <c r="K53" s="295">
        <f t="shared" si="11"/>
        <v>5.6201056015987936E-3</v>
      </c>
      <c r="L53" s="67">
        <f t="shared" ref="L53" si="15">(I53-H53)/H53</f>
        <v>0.3353861762840834</v>
      </c>
      <c r="N53" s="40">
        <f t="shared" ref="N53" si="16">(H53/B53)*10</f>
        <v>2.9248334495600692</v>
      </c>
      <c r="O53" s="201">
        <f t="shared" ref="O53" si="17">(I53/C53)*10</f>
        <v>2.6070481818331874</v>
      </c>
      <c r="P53" s="67">
        <f t="shared" ref="P53" si="18">(O53-N53)/N53</f>
        <v>-0.10865072258206038</v>
      </c>
    </row>
    <row r="54" spans="1:16" ht="20.100000000000001" customHeight="1" x14ac:dyDescent="0.25">
      <c r="A54" s="45" t="s">
        <v>189</v>
      </c>
      <c r="B54" s="25">
        <v>2047.0899999999997</v>
      </c>
      <c r="C54" s="188">
        <v>1737.4299999999992</v>
      </c>
      <c r="D54" s="345">
        <f t="shared" si="8"/>
        <v>4.1380355629821739E-3</v>
      </c>
      <c r="E54" s="295">
        <f t="shared" si="9"/>
        <v>3.1088657903230572E-3</v>
      </c>
      <c r="F54" s="67">
        <f t="shared" si="13"/>
        <v>-0.15126838585504329</v>
      </c>
      <c r="H54" s="25">
        <v>672.47700000000009</v>
      </c>
      <c r="I54" s="188">
        <v>688.78599999999983</v>
      </c>
      <c r="J54" s="345">
        <f t="shared" si="10"/>
        <v>5.4827020622342142E-3</v>
      </c>
      <c r="K54" s="295">
        <f t="shared" si="11"/>
        <v>4.9018379526041414E-3</v>
      </c>
      <c r="L54" s="67">
        <f t="shared" si="14"/>
        <v>2.4252130556137591E-2</v>
      </c>
      <c r="N54" s="40">
        <f t="shared" si="12"/>
        <v>3.2850387623406894</v>
      </c>
      <c r="O54" s="201">
        <f t="shared" si="12"/>
        <v>3.9643956878838296</v>
      </c>
      <c r="P54" s="67">
        <f t="shared" si="7"/>
        <v>0.20680332096266585</v>
      </c>
    </row>
    <row r="55" spans="1:16" ht="20.100000000000001" customHeight="1" x14ac:dyDescent="0.25">
      <c r="A55" s="45" t="s">
        <v>190</v>
      </c>
      <c r="B55" s="25">
        <v>1890.0799999999986</v>
      </c>
      <c r="C55" s="188">
        <v>1703.9200000000005</v>
      </c>
      <c r="D55" s="345">
        <f t="shared" si="8"/>
        <v>3.8206518799277721E-3</v>
      </c>
      <c r="E55" s="295">
        <f t="shared" si="9"/>
        <v>3.0489047601614267E-3</v>
      </c>
      <c r="F55" s="67">
        <f t="shared" si="13"/>
        <v>-9.8493185473629785E-2</v>
      </c>
      <c r="H55" s="25">
        <v>625.35100000000011</v>
      </c>
      <c r="I55" s="188">
        <v>518.09199999999998</v>
      </c>
      <c r="J55" s="345">
        <f t="shared" si="10"/>
        <v>5.0984839887761634E-3</v>
      </c>
      <c r="K55" s="295">
        <f t="shared" si="11"/>
        <v>3.6870712072263156E-3</v>
      </c>
      <c r="L55" s="67">
        <f t="shared" si="14"/>
        <v>-0.17151807544882811</v>
      </c>
      <c r="N55" s="40">
        <f t="shared" ref="N55" si="19">(H55/B55)*10</f>
        <v>3.3085954033691727</v>
      </c>
      <c r="O55" s="201">
        <f t="shared" ref="O55" si="20">(I55/C55)*10</f>
        <v>3.0405887600356811</v>
      </c>
      <c r="P55" s="67">
        <f t="shared" ref="P55" si="21">(O55-N55)/N55</f>
        <v>-8.1003148061131305E-2</v>
      </c>
    </row>
    <row r="56" spans="1:16" ht="20.100000000000001" customHeight="1" x14ac:dyDescent="0.25">
      <c r="A56" s="45" t="s">
        <v>193</v>
      </c>
      <c r="B56" s="25">
        <v>214.79</v>
      </c>
      <c r="C56" s="188">
        <v>984.76999999999987</v>
      </c>
      <c r="D56" s="345">
        <f t="shared" si="8"/>
        <v>4.3418152527389676E-4</v>
      </c>
      <c r="E56" s="295">
        <f t="shared" si="9"/>
        <v>1.7620956034697444E-3</v>
      </c>
      <c r="F56" s="67">
        <f t="shared" si="13"/>
        <v>3.5848037618138644</v>
      </c>
      <c r="H56" s="25">
        <v>79.451999999999998</v>
      </c>
      <c r="I56" s="188">
        <v>182.85900000000001</v>
      </c>
      <c r="J56" s="345">
        <f t="shared" si="10"/>
        <v>6.477718111528465E-4</v>
      </c>
      <c r="K56" s="295">
        <f t="shared" si="11"/>
        <v>1.3013405995116638E-3</v>
      </c>
      <c r="L56" s="67">
        <f t="shared" si="14"/>
        <v>1.3015027941398583</v>
      </c>
      <c r="N56" s="40">
        <f t="shared" ref="N56" si="22">(H56/B56)*10</f>
        <v>3.6990548908235956</v>
      </c>
      <c r="O56" s="201">
        <f t="shared" ref="O56" si="23">(I56/C56)*10</f>
        <v>1.8568701321120671</v>
      </c>
      <c r="P56" s="67">
        <f t="shared" si="7"/>
        <v>-0.49801498303837433</v>
      </c>
    </row>
    <row r="57" spans="1:16" ht="20.100000000000001" customHeight="1" x14ac:dyDescent="0.25">
      <c r="A57" s="45" t="s">
        <v>180</v>
      </c>
      <c r="B57" s="25">
        <v>895.84</v>
      </c>
      <c r="C57" s="188">
        <v>439.69999999999993</v>
      </c>
      <c r="D57" s="345">
        <f t="shared" si="8"/>
        <v>1.8108719102442744E-3</v>
      </c>
      <c r="E57" s="295">
        <f t="shared" si="9"/>
        <v>7.8677603587197682E-4</v>
      </c>
      <c r="F57" s="67">
        <f t="shared" si="13"/>
        <v>-0.50917574566886958</v>
      </c>
      <c r="H57" s="25">
        <v>288.39400000000001</v>
      </c>
      <c r="I57" s="188">
        <v>180.84299999999999</v>
      </c>
      <c r="J57" s="345">
        <f t="shared" si="10"/>
        <v>2.3512750302775763E-3</v>
      </c>
      <c r="K57" s="295">
        <f t="shared" si="11"/>
        <v>1.2869934651151313E-3</v>
      </c>
      <c r="L57" s="67">
        <f t="shared" si="14"/>
        <v>-0.37293078219380438</v>
      </c>
      <c r="N57" s="40">
        <f t="shared" ref="N57" si="24">(H57/B57)*10</f>
        <v>3.2192579031969992</v>
      </c>
      <c r="O57" s="201">
        <f t="shared" ref="O57" si="25">(I57/C57)*10</f>
        <v>4.1128724130088701</v>
      </c>
      <c r="P57" s="67">
        <f t="shared" ref="P57" si="26">(O57-N57)/N57</f>
        <v>0.27758400745849998</v>
      </c>
    </row>
    <row r="58" spans="1:16" ht="20.100000000000001" customHeight="1" x14ac:dyDescent="0.25">
      <c r="A58" s="45" t="s">
        <v>192</v>
      </c>
      <c r="B58" s="25">
        <v>451.34000000000003</v>
      </c>
      <c r="C58" s="188">
        <v>374.93</v>
      </c>
      <c r="D58" s="345">
        <f t="shared" si="8"/>
        <v>9.123492230416713E-4</v>
      </c>
      <c r="E58" s="295">
        <f t="shared" si="9"/>
        <v>6.7088000711730794E-4</v>
      </c>
      <c r="F58" s="67">
        <f t="shared" si="13"/>
        <v>-0.16929587450702357</v>
      </c>
      <c r="H58" s="25">
        <v>131.98399999999995</v>
      </c>
      <c r="I58" s="188">
        <v>141.11300000000006</v>
      </c>
      <c r="J58" s="345">
        <f t="shared" si="10"/>
        <v>1.0760649791471235E-3</v>
      </c>
      <c r="K58" s="295">
        <f t="shared" si="11"/>
        <v>1.0042495913183901E-3</v>
      </c>
      <c r="L58" s="67">
        <f t="shared" si="14"/>
        <v>6.916747484543663E-2</v>
      </c>
      <c r="N58" s="40">
        <f t="shared" si="12"/>
        <v>2.9242699516993826</v>
      </c>
      <c r="O58" s="201">
        <f t="shared" si="12"/>
        <v>3.7637158936334796</v>
      </c>
      <c r="P58" s="67">
        <f t="shared" si="7"/>
        <v>0.2870617131110858</v>
      </c>
    </row>
    <row r="59" spans="1:16" ht="20.100000000000001" customHeight="1" x14ac:dyDescent="0.25">
      <c r="A59" s="45" t="s">
        <v>217</v>
      </c>
      <c r="B59" s="25">
        <v>285.27999999999997</v>
      </c>
      <c r="C59" s="188">
        <v>280.23000000000008</v>
      </c>
      <c r="D59" s="345">
        <f t="shared" si="8"/>
        <v>5.766716585042938E-4</v>
      </c>
      <c r="E59" s="295">
        <f t="shared" si="9"/>
        <v>5.014288117634845E-4</v>
      </c>
      <c r="F59" s="67">
        <f>(C59-B59)/B59</f>
        <v>-1.7701906898485342E-2</v>
      </c>
      <c r="H59" s="25">
        <v>99.66500000000002</v>
      </c>
      <c r="I59" s="188">
        <v>98.339000000000013</v>
      </c>
      <c r="J59" s="345">
        <f t="shared" si="10"/>
        <v>8.1256831242194601E-4</v>
      </c>
      <c r="K59" s="295">
        <f t="shared" si="11"/>
        <v>6.9984268324434413E-4</v>
      </c>
      <c r="L59" s="67">
        <f>(I59-H59)/H59</f>
        <v>-1.3304570310540383E-2</v>
      </c>
      <c r="N59" s="40">
        <f t="shared" si="12"/>
        <v>3.493585249579362</v>
      </c>
      <c r="O59" s="201">
        <f t="shared" si="12"/>
        <v>3.5092245655354528</v>
      </c>
      <c r="P59" s="67">
        <f>(O59-N59)/N59</f>
        <v>4.4765806009668214E-3</v>
      </c>
    </row>
    <row r="60" spans="1:16" ht="20.100000000000001" customHeight="1" x14ac:dyDescent="0.25">
      <c r="A60" s="45" t="s">
        <v>194</v>
      </c>
      <c r="B60" s="25">
        <v>356.6699999999999</v>
      </c>
      <c r="C60" s="188">
        <v>241.73000000000002</v>
      </c>
      <c r="D60" s="345">
        <f t="shared" si="8"/>
        <v>7.2098107276614704E-4</v>
      </c>
      <c r="E60" s="295">
        <f t="shared" si="9"/>
        <v>4.3253893825638616E-4</v>
      </c>
      <c r="F60" s="67">
        <f>(C60-B60)/B60</f>
        <v>-0.3222586704797149</v>
      </c>
      <c r="H60" s="25">
        <v>90.777000000000015</v>
      </c>
      <c r="I60" s="188">
        <v>83.419000000000011</v>
      </c>
      <c r="J60" s="345">
        <f t="shared" si="10"/>
        <v>7.4010448699871566E-4</v>
      </c>
      <c r="K60" s="295">
        <f t="shared" si="11"/>
        <v>5.9366250209540411E-4</v>
      </c>
      <c r="L60" s="67">
        <f>(I60-H60)/H60</f>
        <v>-8.1055774039679687E-2</v>
      </c>
      <c r="N60" s="40">
        <f t="shared" si="12"/>
        <v>2.5451257464883517</v>
      </c>
      <c r="O60" s="201">
        <f t="shared" si="12"/>
        <v>3.4509163115873083</v>
      </c>
      <c r="P60" s="67">
        <f>(O60-N60)/N60</f>
        <v>0.35589226439940153</v>
      </c>
    </row>
    <row r="61" spans="1:16" ht="20.100000000000001" customHeight="1" thickBot="1" x14ac:dyDescent="0.3">
      <c r="A61" s="14" t="s">
        <v>17</v>
      </c>
      <c r="B61" s="25">
        <f>B62-SUM(B39:B60)</f>
        <v>471.21999999997206</v>
      </c>
      <c r="C61" s="188">
        <f>C62-SUM(C39:C60)</f>
        <v>412.96999999997206</v>
      </c>
      <c r="D61" s="345">
        <f t="shared" si="8"/>
        <v>9.5253511960311703E-4</v>
      </c>
      <c r="E61" s="295">
        <f t="shared" si="9"/>
        <v>7.3894678083699867E-4</v>
      </c>
      <c r="F61" s="67">
        <f t="shared" si="13"/>
        <v>-0.12361529646450374</v>
      </c>
      <c r="H61" s="25">
        <f>H62-SUM(H39:H60)</f>
        <v>175.14800000003015</v>
      </c>
      <c r="I61" s="188">
        <f>I62-SUM(I39:I60)</f>
        <v>205.362999999983</v>
      </c>
      <c r="J61" s="345">
        <f t="shared" si="10"/>
        <v>1.4279808838017706E-3</v>
      </c>
      <c r="K61" s="295">
        <f t="shared" si="11"/>
        <v>1.4614933338664856E-3</v>
      </c>
      <c r="L61" s="67">
        <f t="shared" si="14"/>
        <v>0.17251124763027639</v>
      </c>
      <c r="N61" s="40">
        <f t="shared" si="12"/>
        <v>3.7169050549645717</v>
      </c>
      <c r="O61" s="201">
        <f t="shared" si="12"/>
        <v>4.9728309562437198</v>
      </c>
      <c r="P61" s="67">
        <f t="shared" si="7"/>
        <v>0.33789561011294628</v>
      </c>
    </row>
    <row r="62" spans="1:16" ht="26.25" customHeight="1" thickBot="1" x14ac:dyDescent="0.3">
      <c r="A62" s="18" t="s">
        <v>18</v>
      </c>
      <c r="B62" s="47">
        <v>494700.92000000004</v>
      </c>
      <c r="C62" s="199">
        <v>558862.9800000001</v>
      </c>
      <c r="D62" s="351">
        <f>SUM(D39:D61)</f>
        <v>0.99999999999999989</v>
      </c>
      <c r="E62" s="352">
        <f>SUM(E39:E61)</f>
        <v>0.99999999999999956</v>
      </c>
      <c r="F62" s="72">
        <f t="shared" si="13"/>
        <v>0.12969868744129293</v>
      </c>
      <c r="G62" s="2"/>
      <c r="H62" s="47">
        <v>122654.30299999999</v>
      </c>
      <c r="I62" s="199">
        <v>140515.86499999999</v>
      </c>
      <c r="J62" s="351">
        <f>SUM(J39:J61)</f>
        <v>1.0000000000000002</v>
      </c>
      <c r="K62" s="352">
        <f>SUM(K39:K61)</f>
        <v>1</v>
      </c>
      <c r="L62" s="72">
        <f t="shared" si="14"/>
        <v>0.14562523746109426</v>
      </c>
      <c r="M62" s="2"/>
      <c r="N62" s="35">
        <f t="shared" si="12"/>
        <v>2.4793627430488705</v>
      </c>
      <c r="O62" s="194">
        <f t="shared" si="12"/>
        <v>2.5143169261274019</v>
      </c>
      <c r="P62" s="72">
        <f t="shared" si="7"/>
        <v>1.4098051274073854E-2</v>
      </c>
    </row>
    <row r="64" spans="1:16" ht="15.75" thickBot="1" x14ac:dyDescent="0.3"/>
    <row r="65" spans="1:16" x14ac:dyDescent="0.25">
      <c r="A65" s="468" t="s">
        <v>15</v>
      </c>
      <c r="B65" s="461" t="s">
        <v>1</v>
      </c>
      <c r="C65" s="452"/>
      <c r="D65" s="461" t="s">
        <v>116</v>
      </c>
      <c r="E65" s="452"/>
      <c r="F65" s="176" t="s">
        <v>0</v>
      </c>
      <c r="H65" s="471" t="s">
        <v>19</v>
      </c>
      <c r="I65" s="472"/>
      <c r="J65" s="461" t="s">
        <v>116</v>
      </c>
      <c r="K65" s="457"/>
      <c r="L65" s="176" t="s">
        <v>0</v>
      </c>
      <c r="N65" s="451" t="s">
        <v>22</v>
      </c>
      <c r="O65" s="452"/>
      <c r="P65" s="176" t="s">
        <v>0</v>
      </c>
    </row>
    <row r="66" spans="1:16" x14ac:dyDescent="0.25">
      <c r="A66" s="469"/>
      <c r="B66" s="462" t="str">
        <f>B5</f>
        <v>jan-dez</v>
      </c>
      <c r="C66" s="454"/>
      <c r="D66" s="462" t="str">
        <f>B5</f>
        <v>jan-dez</v>
      </c>
      <c r="E66" s="454"/>
      <c r="F66" s="177" t="str">
        <f>F37</f>
        <v>2021/2020</v>
      </c>
      <c r="H66" s="449" t="str">
        <f>B5</f>
        <v>jan-dez</v>
      </c>
      <c r="I66" s="454"/>
      <c r="J66" s="462" t="str">
        <f>B5</f>
        <v>jan-dez</v>
      </c>
      <c r="K66" s="450"/>
      <c r="L66" s="177" t="str">
        <f>F66</f>
        <v>2021/2020</v>
      </c>
      <c r="N66" s="449" t="str">
        <f>B5</f>
        <v>jan-dez</v>
      </c>
      <c r="O66" s="450"/>
      <c r="P66" s="177" t="str">
        <f>P37</f>
        <v>2021/2020</v>
      </c>
    </row>
    <row r="67" spans="1:16" ht="19.5" customHeight="1" thickBot="1" x14ac:dyDescent="0.3">
      <c r="A67" s="470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 t="s">
        <v>23</v>
      </c>
    </row>
    <row r="68" spans="1:16" ht="20.100000000000001" customHeight="1" x14ac:dyDescent="0.25">
      <c r="A68" s="45" t="s">
        <v>164</v>
      </c>
      <c r="B68" s="46">
        <v>184752.54000000007</v>
      </c>
      <c r="C68" s="195">
        <v>190640.11999999988</v>
      </c>
      <c r="D68" s="345">
        <f>B68/$B$96</f>
        <v>0.21555665518727074</v>
      </c>
      <c r="E68" s="344">
        <f>C68/$C$96</f>
        <v>0.2184560302054003</v>
      </c>
      <c r="F68" s="76">
        <f t="shared" ref="F68:F87" si="27">(C68-B68)/B68</f>
        <v>3.1867383257625635E-2</v>
      </c>
      <c r="H68" s="25">
        <v>54088.803</v>
      </c>
      <c r="I68" s="195">
        <v>57581.594999999965</v>
      </c>
      <c r="J68" s="343">
        <f>H68/$H$96</f>
        <v>0.21573812244114179</v>
      </c>
      <c r="K68" s="344">
        <f>I68/$I$96</f>
        <v>0.21908687705006563</v>
      </c>
      <c r="L68" s="76">
        <f t="shared" ref="L68:L87" si="28">(I68-H68)/H68</f>
        <v>6.457513951639797E-2</v>
      </c>
      <c r="N68" s="49">
        <f t="shared" ref="N68:O96" si="29">(H68/B68)*10</f>
        <v>2.9276351491568113</v>
      </c>
      <c r="O68" s="197">
        <f t="shared" si="29"/>
        <v>3.0204342611618165</v>
      </c>
      <c r="P68" s="76">
        <f t="shared" si="7"/>
        <v>3.1697635558082506E-2</v>
      </c>
    </row>
    <row r="69" spans="1:16" ht="20.100000000000001" customHeight="1" x14ac:dyDescent="0.25">
      <c r="A69" s="45" t="s">
        <v>162</v>
      </c>
      <c r="B69" s="25">
        <v>190885.71999999997</v>
      </c>
      <c r="C69" s="188">
        <v>186197.39999999994</v>
      </c>
      <c r="D69" s="345">
        <f t="shared" ref="D69:D95" si="30">B69/$B$96</f>
        <v>0.22271243105082014</v>
      </c>
      <c r="E69" s="295">
        <f t="shared" ref="E69:E95" si="31">C69/$C$96</f>
        <v>0.21336508201194487</v>
      </c>
      <c r="F69" s="67">
        <f t="shared" si="27"/>
        <v>-2.4560873385395393E-2</v>
      </c>
      <c r="H69" s="25">
        <v>52405.521999999968</v>
      </c>
      <c r="I69" s="188">
        <v>52531.987000000001</v>
      </c>
      <c r="J69" s="294">
        <f t="shared" ref="J69:J96" si="32">H69/$H$96</f>
        <v>0.20902420269548105</v>
      </c>
      <c r="K69" s="295">
        <f t="shared" ref="K69:K96" si="33">I69/$I$96</f>
        <v>0.19987409131450168</v>
      </c>
      <c r="L69" s="67">
        <f t="shared" si="28"/>
        <v>2.4131998914166519E-3</v>
      </c>
      <c r="N69" s="48">
        <f t="shared" si="29"/>
        <v>2.7453872400722261</v>
      </c>
      <c r="O69" s="191">
        <f t="shared" si="29"/>
        <v>2.8213061514285389</v>
      </c>
      <c r="P69" s="67">
        <f t="shared" si="7"/>
        <v>2.765326153199266E-2</v>
      </c>
    </row>
    <row r="70" spans="1:16" ht="20.100000000000001" customHeight="1" x14ac:dyDescent="0.25">
      <c r="A70" s="45" t="s">
        <v>163</v>
      </c>
      <c r="B70" s="25">
        <v>113512.68</v>
      </c>
      <c r="C70" s="188">
        <v>130170.66000000006</v>
      </c>
      <c r="D70" s="345">
        <f t="shared" si="30"/>
        <v>0.13243884832188502</v>
      </c>
      <c r="E70" s="295">
        <f t="shared" si="31"/>
        <v>0.14916359490760353</v>
      </c>
      <c r="F70" s="67">
        <f t="shared" si="27"/>
        <v>0.14674994899248323</v>
      </c>
      <c r="H70" s="25">
        <v>30245.971000000005</v>
      </c>
      <c r="I70" s="188">
        <v>34619.748999999996</v>
      </c>
      <c r="J70" s="294">
        <f t="shared" si="32"/>
        <v>0.1206388130820574</v>
      </c>
      <c r="K70" s="295">
        <f t="shared" si="33"/>
        <v>0.13172147615339827</v>
      </c>
      <c r="L70" s="67">
        <f t="shared" si="28"/>
        <v>0.14460696269265055</v>
      </c>
      <c r="N70" s="48">
        <f t="shared" si="29"/>
        <v>2.664545582044227</v>
      </c>
      <c r="O70" s="191">
        <f t="shared" si="29"/>
        <v>2.65956621868553</v>
      </c>
      <c r="P70" s="67">
        <f t="shared" si="7"/>
        <v>-1.8687476739943142E-3</v>
      </c>
    </row>
    <row r="71" spans="1:16" ht="20.100000000000001" customHeight="1" x14ac:dyDescent="0.25">
      <c r="A71" s="45" t="s">
        <v>167</v>
      </c>
      <c r="B71" s="25">
        <v>105241.38999999998</v>
      </c>
      <c r="C71" s="188">
        <v>97950.049999999988</v>
      </c>
      <c r="D71" s="345">
        <f t="shared" si="30"/>
        <v>0.12278847162620375</v>
      </c>
      <c r="E71" s="295">
        <f t="shared" si="31"/>
        <v>0.11224174156741236</v>
      </c>
      <c r="F71" s="67">
        <f t="shared" si="27"/>
        <v>-6.9282057183015139E-2</v>
      </c>
      <c r="H71" s="25">
        <v>34299.705000000009</v>
      </c>
      <c r="I71" s="188">
        <v>34191.897000000012</v>
      </c>
      <c r="J71" s="294">
        <f t="shared" si="32"/>
        <v>0.13680750074992501</v>
      </c>
      <c r="K71" s="295">
        <f t="shared" si="33"/>
        <v>0.13009358171039748</v>
      </c>
      <c r="L71" s="67">
        <f t="shared" si="28"/>
        <v>-3.1431174116511276E-3</v>
      </c>
      <c r="N71" s="48">
        <f t="shared" si="29"/>
        <v>3.2591459500867499</v>
      </c>
      <c r="O71" s="191">
        <f t="shared" si="29"/>
        <v>3.4907482946665178</v>
      </c>
      <c r="P71" s="67">
        <f t="shared" si="7"/>
        <v>7.1062280771317793E-2</v>
      </c>
    </row>
    <row r="72" spans="1:16" ht="20.100000000000001" customHeight="1" x14ac:dyDescent="0.25">
      <c r="A72" s="45" t="s">
        <v>169</v>
      </c>
      <c r="B72" s="25">
        <v>65352.710000000006</v>
      </c>
      <c r="C72" s="188">
        <v>59139.279999999992</v>
      </c>
      <c r="D72" s="345">
        <f t="shared" si="30"/>
        <v>7.6249082015455369E-2</v>
      </c>
      <c r="E72" s="295">
        <f t="shared" si="31"/>
        <v>6.7768171453131854E-2</v>
      </c>
      <c r="F72" s="67">
        <f t="shared" si="27"/>
        <v>-9.5075322813698376E-2</v>
      </c>
      <c r="H72" s="25">
        <v>22778.703000000005</v>
      </c>
      <c r="I72" s="188">
        <v>22752.733999999997</v>
      </c>
      <c r="J72" s="294">
        <f t="shared" si="32"/>
        <v>9.0854933818084405E-2</v>
      </c>
      <c r="K72" s="295">
        <f t="shared" si="33"/>
        <v>8.6569770017847728E-2</v>
      </c>
      <c r="L72" s="67">
        <f t="shared" si="28"/>
        <v>-1.1400561305008555E-3</v>
      </c>
      <c r="N72" s="48">
        <f t="shared" si="29"/>
        <v>3.4855024374658683</v>
      </c>
      <c r="O72" s="191">
        <f t="shared" si="29"/>
        <v>3.8473133254243201</v>
      </c>
      <c r="P72" s="67">
        <f t="shared" ref="P72:P90" si="34">(O72-N72)/N72</f>
        <v>0.10380451439922278</v>
      </c>
    </row>
    <row r="73" spans="1:16" ht="20.100000000000001" customHeight="1" x14ac:dyDescent="0.25">
      <c r="A73" s="45" t="s">
        <v>175</v>
      </c>
      <c r="B73" s="25">
        <v>43375.769999999975</v>
      </c>
      <c r="C73" s="188">
        <v>40528.200000000004</v>
      </c>
      <c r="D73" s="345">
        <f t="shared" si="30"/>
        <v>5.060788824539221E-2</v>
      </c>
      <c r="E73" s="295">
        <f t="shared" si="31"/>
        <v>4.6441586814834734E-2</v>
      </c>
      <c r="F73" s="67">
        <f t="shared" si="27"/>
        <v>-6.5648863409225294E-2</v>
      </c>
      <c r="H73" s="25">
        <v>10662.270000000008</v>
      </c>
      <c r="I73" s="188">
        <v>10158.977999999997</v>
      </c>
      <c r="J73" s="294">
        <f t="shared" si="32"/>
        <v>4.2527436052902018E-2</v>
      </c>
      <c r="K73" s="295">
        <f t="shared" si="33"/>
        <v>3.8652954369192492E-2</v>
      </c>
      <c r="L73" s="67">
        <f t="shared" si="28"/>
        <v>-4.720308152016503E-2</v>
      </c>
      <c r="N73" s="48">
        <f t="shared" si="29"/>
        <v>2.4581165936650837</v>
      </c>
      <c r="O73" s="191">
        <f t="shared" si="29"/>
        <v>2.5066442625135084</v>
      </c>
      <c r="P73" s="67">
        <f t="shared" si="34"/>
        <v>1.9741809226416412E-2</v>
      </c>
    </row>
    <row r="74" spans="1:16" ht="20.100000000000001" customHeight="1" x14ac:dyDescent="0.25">
      <c r="A74" s="45" t="s">
        <v>176</v>
      </c>
      <c r="B74" s="25">
        <v>22391.809999999994</v>
      </c>
      <c r="C74" s="188">
        <v>24886.989999999994</v>
      </c>
      <c r="D74" s="345">
        <f t="shared" si="30"/>
        <v>2.6125235773152986E-2</v>
      </c>
      <c r="E74" s="295">
        <f t="shared" si="31"/>
        <v>2.8518199837271909E-2</v>
      </c>
      <c r="F74" s="67">
        <f t="shared" si="27"/>
        <v>0.11143270686916337</v>
      </c>
      <c r="H74" s="25">
        <v>8355.1470000000027</v>
      </c>
      <c r="I74" s="188">
        <v>8717.1230000000014</v>
      </c>
      <c r="J74" s="294">
        <f t="shared" si="32"/>
        <v>3.3325265609958854E-2</v>
      </c>
      <c r="K74" s="295">
        <f t="shared" si="33"/>
        <v>3.3166973838277679E-2</v>
      </c>
      <c r="L74" s="67">
        <f t="shared" si="28"/>
        <v>4.332371411298911E-2</v>
      </c>
      <c r="N74" s="48">
        <f t="shared" si="29"/>
        <v>3.7313406106965026</v>
      </c>
      <c r="O74" s="191">
        <f t="shared" si="29"/>
        <v>3.5026827269991285</v>
      </c>
      <c r="P74" s="67">
        <f t="shared" si="34"/>
        <v>-6.1280356728058691E-2</v>
      </c>
    </row>
    <row r="75" spans="1:16" ht="20.100000000000001" customHeight="1" x14ac:dyDescent="0.25">
      <c r="A75" s="45" t="s">
        <v>172</v>
      </c>
      <c r="B75" s="25">
        <v>19181.050000000007</v>
      </c>
      <c r="C75" s="188">
        <v>23033.390000000003</v>
      </c>
      <c r="D75" s="345">
        <f t="shared" si="30"/>
        <v>2.2379140124297071E-2</v>
      </c>
      <c r="E75" s="295">
        <f t="shared" si="31"/>
        <v>2.639414485037446E-2</v>
      </c>
      <c r="F75" s="67">
        <f t="shared" si="27"/>
        <v>0.20084093415115414</v>
      </c>
      <c r="H75" s="25">
        <v>6696.3799999999974</v>
      </c>
      <c r="I75" s="188">
        <v>7413.088999999999</v>
      </c>
      <c r="J75" s="294">
        <f t="shared" si="32"/>
        <v>2.6709122188420635E-2</v>
      </c>
      <c r="K75" s="295">
        <f t="shared" si="33"/>
        <v>2.8205375663946004E-2</v>
      </c>
      <c r="L75" s="67">
        <f t="shared" si="28"/>
        <v>0.107029320319337</v>
      </c>
      <c r="N75" s="48">
        <f t="shared" si="29"/>
        <v>3.4911436026703413</v>
      </c>
      <c r="O75" s="191">
        <f t="shared" si="29"/>
        <v>3.2184098823490586</v>
      </c>
      <c r="P75" s="67">
        <f t="shared" si="34"/>
        <v>-7.8121598926114463E-2</v>
      </c>
    </row>
    <row r="76" spans="1:16" ht="20.100000000000001" customHeight="1" x14ac:dyDescent="0.25">
      <c r="A76" s="45" t="s">
        <v>181</v>
      </c>
      <c r="B76" s="25">
        <v>11983.899999999996</v>
      </c>
      <c r="C76" s="188">
        <v>14159.500000000002</v>
      </c>
      <c r="D76" s="345">
        <f t="shared" si="30"/>
        <v>1.3981996675654539E-2</v>
      </c>
      <c r="E76" s="295">
        <f t="shared" si="31"/>
        <v>1.6225483700353146E-2</v>
      </c>
      <c r="F76" s="67">
        <f t="shared" si="27"/>
        <v>0.18154357095770213</v>
      </c>
      <c r="H76" s="25">
        <v>3549.5920000000001</v>
      </c>
      <c r="I76" s="188">
        <v>4097.6740000000018</v>
      </c>
      <c r="J76" s="294">
        <f t="shared" si="32"/>
        <v>1.4157871334518115E-2</v>
      </c>
      <c r="K76" s="295">
        <f t="shared" si="33"/>
        <v>1.5590860236317726E-2</v>
      </c>
      <c r="L76" s="67">
        <f t="shared" si="28"/>
        <v>0.15440704171070976</v>
      </c>
      <c r="N76" s="48">
        <f t="shared" si="29"/>
        <v>2.9619673061357332</v>
      </c>
      <c r="O76" s="191">
        <f t="shared" si="29"/>
        <v>2.8939397577598087</v>
      </c>
      <c r="P76" s="67">
        <f t="shared" si="34"/>
        <v>-2.2967015279002245E-2</v>
      </c>
    </row>
    <row r="77" spans="1:16" ht="20.100000000000001" customHeight="1" x14ac:dyDescent="0.25">
      <c r="A77" s="45" t="s">
        <v>178</v>
      </c>
      <c r="B77" s="25">
        <v>15459.6</v>
      </c>
      <c r="C77" s="188">
        <v>17337.389999999996</v>
      </c>
      <c r="D77" s="345">
        <f t="shared" si="30"/>
        <v>1.803720623561186E-2</v>
      </c>
      <c r="E77" s="295">
        <f t="shared" si="31"/>
        <v>1.986705313405597E-2</v>
      </c>
      <c r="F77" s="67">
        <f t="shared" si="27"/>
        <v>0.12146433284172911</v>
      </c>
      <c r="H77" s="25">
        <v>2991.2470000000003</v>
      </c>
      <c r="I77" s="188">
        <v>3774.9469999999997</v>
      </c>
      <c r="J77" s="294">
        <f t="shared" si="32"/>
        <v>1.1930861393580815E-2</v>
      </c>
      <c r="K77" s="295">
        <f t="shared" si="33"/>
        <v>1.4362946168120465E-2</v>
      </c>
      <c r="L77" s="67">
        <f t="shared" si="28"/>
        <v>0.26199775545115439</v>
      </c>
      <c r="N77" s="48">
        <f t="shared" si="29"/>
        <v>1.934879945147352</v>
      </c>
      <c r="O77" s="191">
        <f t="shared" si="29"/>
        <v>2.1773444561147901</v>
      </c>
      <c r="P77" s="67">
        <f t="shared" si="34"/>
        <v>0.1253124316966204</v>
      </c>
    </row>
    <row r="78" spans="1:16" ht="20.100000000000001" customHeight="1" x14ac:dyDescent="0.25">
      <c r="A78" s="45" t="s">
        <v>185</v>
      </c>
      <c r="B78" s="25">
        <v>7174.03</v>
      </c>
      <c r="C78" s="188">
        <v>6843.4400000000005</v>
      </c>
      <c r="D78" s="345">
        <f t="shared" si="30"/>
        <v>8.3701686104728813E-3</v>
      </c>
      <c r="E78" s="295">
        <f t="shared" si="31"/>
        <v>7.8419523411380858E-3</v>
      </c>
      <c r="F78" s="67">
        <f t="shared" si="27"/>
        <v>-4.608149115629559E-2</v>
      </c>
      <c r="H78" s="25">
        <v>3943.0299999999993</v>
      </c>
      <c r="I78" s="188">
        <v>3586.4450000000011</v>
      </c>
      <c r="J78" s="294">
        <f t="shared" si="32"/>
        <v>1.5727134670166305E-2</v>
      </c>
      <c r="K78" s="295">
        <f t="shared" si="33"/>
        <v>1.3645732369202752E-2</v>
      </c>
      <c r="L78" s="67">
        <f t="shared" si="28"/>
        <v>-9.0434259947298978E-2</v>
      </c>
      <c r="N78" s="48">
        <f t="shared" si="29"/>
        <v>5.4962552428690703</v>
      </c>
      <c r="O78" s="191">
        <f t="shared" si="29"/>
        <v>5.2407049670925741</v>
      </c>
      <c r="P78" s="67">
        <f t="shared" si="34"/>
        <v>-4.6495343553786241E-2</v>
      </c>
    </row>
    <row r="79" spans="1:16" ht="20.100000000000001" customHeight="1" x14ac:dyDescent="0.25">
      <c r="A79" s="45" t="s">
        <v>197</v>
      </c>
      <c r="B79" s="25">
        <v>8667.7699999999986</v>
      </c>
      <c r="C79" s="188">
        <v>7973.9999999999973</v>
      </c>
      <c r="D79" s="345">
        <f t="shared" si="30"/>
        <v>1.011296250180143E-2</v>
      </c>
      <c r="E79" s="295">
        <f t="shared" si="31"/>
        <v>9.1374700396635415E-3</v>
      </c>
      <c r="F79" s="67">
        <f t="shared" si="27"/>
        <v>-8.0040194882882387E-2</v>
      </c>
      <c r="H79" s="25">
        <v>2140.3110000000001</v>
      </c>
      <c r="I79" s="188">
        <v>2136.2290000000003</v>
      </c>
      <c r="J79" s="294">
        <f t="shared" si="32"/>
        <v>8.5368255714611159E-3</v>
      </c>
      <c r="K79" s="295">
        <f t="shared" si="33"/>
        <v>8.1279398438647808E-3</v>
      </c>
      <c r="L79" s="67">
        <f t="shared" si="28"/>
        <v>-1.9071994677408468E-3</v>
      </c>
      <c r="N79" s="48">
        <f t="shared" si="29"/>
        <v>2.4692752576498922</v>
      </c>
      <c r="O79" s="191">
        <f t="shared" si="29"/>
        <v>2.6789929771758225</v>
      </c>
      <c r="P79" s="67">
        <f t="shared" si="34"/>
        <v>8.4930879567281237E-2</v>
      </c>
    </row>
    <row r="80" spans="1:16" ht="20.100000000000001" customHeight="1" x14ac:dyDescent="0.25">
      <c r="A80" s="45" t="s">
        <v>199</v>
      </c>
      <c r="B80" s="25">
        <v>8073.8399999999992</v>
      </c>
      <c r="C80" s="188">
        <v>5593.93</v>
      </c>
      <c r="D80" s="345">
        <f t="shared" si="30"/>
        <v>9.4200055107074212E-3</v>
      </c>
      <c r="E80" s="295">
        <f t="shared" si="31"/>
        <v>6.4101288912685097E-3</v>
      </c>
      <c r="F80" s="67">
        <f t="shared" si="27"/>
        <v>-0.30715372115375078</v>
      </c>
      <c r="H80" s="25">
        <v>2070.9859999999994</v>
      </c>
      <c r="I80" s="188">
        <v>1631.9930000000008</v>
      </c>
      <c r="J80" s="294">
        <f t="shared" si="32"/>
        <v>8.2603164880888629E-3</v>
      </c>
      <c r="K80" s="295">
        <f t="shared" si="33"/>
        <v>6.2094189946903721E-3</v>
      </c>
      <c r="L80" s="67">
        <f t="shared" si="28"/>
        <v>-0.21197294428837216</v>
      </c>
      <c r="N80" s="48">
        <f t="shared" si="29"/>
        <v>2.5650570236715113</v>
      </c>
      <c r="O80" s="191">
        <f t="shared" si="29"/>
        <v>2.9174355059859542</v>
      </c>
      <c r="P80" s="67">
        <f t="shared" si="34"/>
        <v>0.1373764711905171</v>
      </c>
    </row>
    <row r="81" spans="1:16" ht="20.100000000000001" customHeight="1" x14ac:dyDescent="0.25">
      <c r="A81" s="45" t="s">
        <v>200</v>
      </c>
      <c r="B81" s="25">
        <v>7425.14</v>
      </c>
      <c r="C81" s="188">
        <v>7702.19</v>
      </c>
      <c r="D81" s="345">
        <f t="shared" si="30"/>
        <v>8.6631466214061852E-3</v>
      </c>
      <c r="E81" s="295">
        <f t="shared" si="31"/>
        <v>8.8260007981936488E-3</v>
      </c>
      <c r="F81" s="67">
        <f t="shared" si="27"/>
        <v>3.7312427779139415E-2</v>
      </c>
      <c r="H81" s="25">
        <v>1669.3730000000005</v>
      </c>
      <c r="I81" s="188">
        <v>1603.251</v>
      </c>
      <c r="J81" s="294">
        <f t="shared" si="32"/>
        <v>6.6584464195655491E-3</v>
      </c>
      <c r="K81" s="295">
        <f t="shared" si="33"/>
        <v>6.1000612212529885E-3</v>
      </c>
      <c r="L81" s="67">
        <f t="shared" si="28"/>
        <v>-3.960888309562962E-2</v>
      </c>
      <c r="N81" s="48">
        <f t="shared" si="29"/>
        <v>2.2482714130642663</v>
      </c>
      <c r="O81" s="191">
        <f t="shared" si="29"/>
        <v>2.0815521299786166</v>
      </c>
      <c r="P81" s="67">
        <f t="shared" si="34"/>
        <v>-7.415442909467089E-2</v>
      </c>
    </row>
    <row r="82" spans="1:16" ht="20.100000000000001" customHeight="1" x14ac:dyDescent="0.25">
      <c r="A82" s="45" t="s">
        <v>202</v>
      </c>
      <c r="B82" s="25">
        <v>5893.9900000000016</v>
      </c>
      <c r="C82" s="188">
        <v>5008.88</v>
      </c>
      <c r="D82" s="345">
        <f t="shared" si="30"/>
        <v>6.8767052951327319E-3</v>
      </c>
      <c r="E82" s="295">
        <f t="shared" si="31"/>
        <v>5.7397154417193307E-3</v>
      </c>
      <c r="F82" s="67">
        <f t="shared" si="27"/>
        <v>-0.15017161549307026</v>
      </c>
      <c r="H82" s="25">
        <v>1420.3600000000001</v>
      </c>
      <c r="I82" s="188">
        <v>1378.02</v>
      </c>
      <c r="J82" s="294">
        <f t="shared" si="32"/>
        <v>5.6652353647112545E-3</v>
      </c>
      <c r="K82" s="295">
        <f t="shared" si="33"/>
        <v>5.2431006524312432E-3</v>
      </c>
      <c r="L82" s="67">
        <f t="shared" si="28"/>
        <v>-2.9809344109944059E-2</v>
      </c>
      <c r="N82" s="48">
        <f t="shared" si="29"/>
        <v>2.4098446044190771</v>
      </c>
      <c r="O82" s="191">
        <f t="shared" si="29"/>
        <v>2.7511539505837628</v>
      </c>
      <c r="P82" s="67">
        <f t="shared" si="34"/>
        <v>0.14163126765053904</v>
      </c>
    </row>
    <row r="83" spans="1:16" ht="20.100000000000001" customHeight="1" x14ac:dyDescent="0.25">
      <c r="A83" s="45" t="s">
        <v>196</v>
      </c>
      <c r="B83" s="25">
        <v>591.3900000000001</v>
      </c>
      <c r="C83" s="188">
        <v>772.76000000000022</v>
      </c>
      <c r="D83" s="345">
        <f t="shared" si="30"/>
        <v>6.8999349243696476E-4</v>
      </c>
      <c r="E83" s="295">
        <f t="shared" si="31"/>
        <v>8.8551183193508946E-4</v>
      </c>
      <c r="F83" s="67">
        <f t="shared" si="27"/>
        <v>0.30668425235462232</v>
      </c>
      <c r="H83" s="25">
        <v>1084.0559999999998</v>
      </c>
      <c r="I83" s="188">
        <v>1369.258</v>
      </c>
      <c r="J83" s="294">
        <f t="shared" si="32"/>
        <v>4.3238561973918035E-3</v>
      </c>
      <c r="K83" s="295">
        <f t="shared" si="33"/>
        <v>5.209762930252609E-3</v>
      </c>
      <c r="L83" s="67">
        <f t="shared" si="28"/>
        <v>0.26308788475872119</v>
      </c>
      <c r="N83" s="48">
        <f t="shared" si="29"/>
        <v>18.330644752193976</v>
      </c>
      <c r="O83" s="191">
        <f t="shared" si="29"/>
        <v>17.71905895750297</v>
      </c>
      <c r="P83" s="67">
        <f t="shared" si="34"/>
        <v>-3.3364118008877244E-2</v>
      </c>
    </row>
    <row r="84" spans="1:16" ht="20.100000000000001" customHeight="1" x14ac:dyDescent="0.25">
      <c r="A84" s="45" t="s">
        <v>184</v>
      </c>
      <c r="B84" s="25">
        <v>6211.1199999999981</v>
      </c>
      <c r="C84" s="188">
        <v>3756.9100000000012</v>
      </c>
      <c r="D84" s="345">
        <f t="shared" si="30"/>
        <v>7.2467109365141084E-3</v>
      </c>
      <c r="E84" s="295">
        <f t="shared" si="31"/>
        <v>4.3050730582784528E-3</v>
      </c>
      <c r="F84" s="67">
        <f t="shared" si="27"/>
        <v>-0.3951316348742252</v>
      </c>
      <c r="H84" s="25">
        <v>1945.1909999999998</v>
      </c>
      <c r="I84" s="188">
        <v>1335.0760000000005</v>
      </c>
      <c r="J84" s="294">
        <f t="shared" si="32"/>
        <v>7.7585716609296571E-3</v>
      </c>
      <c r="K84" s="295">
        <f t="shared" si="33"/>
        <v>5.0797070047207569E-3</v>
      </c>
      <c r="L84" s="67">
        <f t="shared" si="28"/>
        <v>-0.31365300374102051</v>
      </c>
      <c r="N84" s="48">
        <f t="shared" si="29"/>
        <v>3.1317878257061533</v>
      </c>
      <c r="O84" s="191">
        <f t="shared" si="29"/>
        <v>3.5536544660372487</v>
      </c>
      <c r="P84" s="67">
        <f t="shared" si="34"/>
        <v>0.13470473218790713</v>
      </c>
    </row>
    <row r="85" spans="1:16" ht="20.100000000000001" customHeight="1" x14ac:dyDescent="0.25">
      <c r="A85" s="45" t="s">
        <v>212</v>
      </c>
      <c r="B85" s="25">
        <v>4995.2500000000009</v>
      </c>
      <c r="C85" s="188">
        <v>5233.7700000000013</v>
      </c>
      <c r="D85" s="345">
        <f t="shared" si="30"/>
        <v>5.8281167978757641E-3</v>
      </c>
      <c r="E85" s="295">
        <f t="shared" si="31"/>
        <v>5.9974186819024191E-3</v>
      </c>
      <c r="F85" s="67">
        <f t="shared" si="27"/>
        <v>4.7749361893799185E-2</v>
      </c>
      <c r="H85" s="25">
        <v>1110.9520000000002</v>
      </c>
      <c r="I85" s="188">
        <v>1100.6559999999999</v>
      </c>
      <c r="J85" s="294">
        <f t="shared" si="32"/>
        <v>4.431133345698765E-3</v>
      </c>
      <c r="K85" s="295">
        <f t="shared" si="33"/>
        <v>4.1877840609732533E-3</v>
      </c>
      <c r="L85" s="67">
        <f t="shared" si="28"/>
        <v>-9.2677271385264836E-3</v>
      </c>
      <c r="N85" s="48">
        <f t="shared" si="29"/>
        <v>2.2240168159751765</v>
      </c>
      <c r="O85" s="191">
        <f t="shared" si="29"/>
        <v>2.1029888588913912</v>
      </c>
      <c r="P85" s="67">
        <f t="shared" si="34"/>
        <v>-5.4418633984436651E-2</v>
      </c>
    </row>
    <row r="86" spans="1:16" ht="20.100000000000001" customHeight="1" x14ac:dyDescent="0.25">
      <c r="A86" s="45" t="s">
        <v>198</v>
      </c>
      <c r="B86" s="25">
        <v>3376.36</v>
      </c>
      <c r="C86" s="188">
        <v>5055.05</v>
      </c>
      <c r="D86" s="345">
        <f t="shared" si="30"/>
        <v>3.9393064274412318E-3</v>
      </c>
      <c r="E86" s="295">
        <f t="shared" si="31"/>
        <v>5.7926220120392783E-3</v>
      </c>
      <c r="F86" s="67">
        <f t="shared" si="27"/>
        <v>0.49718928076389957</v>
      </c>
      <c r="H86" s="25">
        <v>740.53600000000017</v>
      </c>
      <c r="I86" s="188">
        <v>1092.4370000000001</v>
      </c>
      <c r="J86" s="294">
        <f t="shared" si="32"/>
        <v>2.9536953561363414E-3</v>
      </c>
      <c r="K86" s="295">
        <f t="shared" si="33"/>
        <v>4.1565123491966961E-3</v>
      </c>
      <c r="L86" s="67">
        <f t="shared" si="28"/>
        <v>0.4751976946427991</v>
      </c>
      <c r="N86" s="48">
        <f t="shared" si="29"/>
        <v>2.1932969233138651</v>
      </c>
      <c r="O86" s="191">
        <f t="shared" si="29"/>
        <v>2.1610805036547611</v>
      </c>
      <c r="P86" s="67">
        <f t="shared" si="34"/>
        <v>-1.468858106563518E-2</v>
      </c>
    </row>
    <row r="87" spans="1:16" ht="20.100000000000001" customHeight="1" x14ac:dyDescent="0.25">
      <c r="A87" s="45" t="s">
        <v>203</v>
      </c>
      <c r="B87" s="25">
        <v>1768.8299999999995</v>
      </c>
      <c r="C87" s="188">
        <v>3162.2600000000007</v>
      </c>
      <c r="D87" s="345">
        <f t="shared" si="30"/>
        <v>2.0637501297405703E-3</v>
      </c>
      <c r="E87" s="295">
        <f t="shared" si="31"/>
        <v>3.6236588923534551E-3</v>
      </c>
      <c r="F87" s="67">
        <f t="shared" si="27"/>
        <v>0.78776931644081205</v>
      </c>
      <c r="H87" s="25">
        <v>587.495</v>
      </c>
      <c r="I87" s="188">
        <v>1059.2870000000003</v>
      </c>
      <c r="J87" s="294">
        <f t="shared" si="32"/>
        <v>2.3432773737580882E-3</v>
      </c>
      <c r="K87" s="295">
        <f t="shared" si="33"/>
        <v>4.0303829848710006E-3</v>
      </c>
      <c r="L87" s="67">
        <f t="shared" si="28"/>
        <v>0.80305704729401994</v>
      </c>
      <c r="N87" s="48">
        <f t="shared" si="29"/>
        <v>3.3213762769740462</v>
      </c>
      <c r="O87" s="191">
        <f t="shared" si="29"/>
        <v>3.3497783230980378</v>
      </c>
      <c r="P87" s="67">
        <f t="shared" si="34"/>
        <v>8.5512883080706998E-3</v>
      </c>
    </row>
    <row r="88" spans="1:16" ht="20.100000000000001" customHeight="1" x14ac:dyDescent="0.25">
      <c r="A88" s="45" t="s">
        <v>182</v>
      </c>
      <c r="B88" s="25">
        <v>5454.41</v>
      </c>
      <c r="C88" s="188">
        <v>4005.2499999999991</v>
      </c>
      <c r="D88" s="345">
        <f t="shared" si="30"/>
        <v>6.3638333503831723E-3</v>
      </c>
      <c r="E88" s="295">
        <f t="shared" si="31"/>
        <v>4.5896478400253831E-3</v>
      </c>
      <c r="F88" s="67">
        <f t="shared" ref="F88:F94" si="35">(C88-B88)/B88</f>
        <v>-0.26568593120062495</v>
      </c>
      <c r="H88" s="25">
        <v>733.8539999999997</v>
      </c>
      <c r="I88" s="188">
        <v>961.678</v>
      </c>
      <c r="J88" s="294">
        <f t="shared" si="32"/>
        <v>2.9270435898890498E-3</v>
      </c>
      <c r="K88" s="295">
        <f t="shared" si="33"/>
        <v>3.6589995422626476E-3</v>
      </c>
      <c r="L88" s="67">
        <f t="shared" ref="L88:L95" si="36">(I88-H88)/H88</f>
        <v>0.31044867235172174</v>
      </c>
      <c r="N88" s="48">
        <f t="shared" si="29"/>
        <v>1.3454324115715535</v>
      </c>
      <c r="O88" s="191">
        <f t="shared" si="29"/>
        <v>2.4010436302353169</v>
      </c>
      <c r="P88" s="67">
        <f t="shared" si="34"/>
        <v>0.784588812923527</v>
      </c>
    </row>
    <row r="89" spans="1:16" ht="20.100000000000001" customHeight="1" x14ac:dyDescent="0.25">
      <c r="A89" s="45" t="s">
        <v>201</v>
      </c>
      <c r="B89" s="25">
        <v>4330.7099999999991</v>
      </c>
      <c r="C89" s="188">
        <v>4715.4299999999985</v>
      </c>
      <c r="D89" s="345">
        <f t="shared" si="30"/>
        <v>5.0527768775794086E-3</v>
      </c>
      <c r="E89" s="295">
        <f t="shared" si="31"/>
        <v>5.4034487520856107E-3</v>
      </c>
      <c r="F89" s="67">
        <f t="shared" si="35"/>
        <v>8.883531799635612E-2</v>
      </c>
      <c r="H89" s="25">
        <v>753.98699999999985</v>
      </c>
      <c r="I89" s="188">
        <v>887.56799999999998</v>
      </c>
      <c r="J89" s="294">
        <f t="shared" si="32"/>
        <v>3.0073458960633527E-3</v>
      </c>
      <c r="K89" s="295">
        <f t="shared" si="33"/>
        <v>3.3770252680491528E-3</v>
      </c>
      <c r="L89" s="67">
        <f t="shared" si="36"/>
        <v>0.17716618456286404</v>
      </c>
      <c r="N89" s="48">
        <f t="shared" si="29"/>
        <v>1.7410239891380397</v>
      </c>
      <c r="O89" s="191">
        <f t="shared" si="29"/>
        <v>1.8822631234055012</v>
      </c>
      <c r="P89" s="67">
        <f t="shared" si="34"/>
        <v>8.1124174709038502E-2</v>
      </c>
    </row>
    <row r="90" spans="1:16" ht="20.100000000000001" customHeight="1" x14ac:dyDescent="0.25">
      <c r="A90" s="45" t="s">
        <v>205</v>
      </c>
      <c r="B90" s="25">
        <v>1695.0800000000002</v>
      </c>
      <c r="C90" s="188">
        <v>2438.4600000000005</v>
      </c>
      <c r="D90" s="345">
        <f t="shared" si="30"/>
        <v>1.9777036628283368E-3</v>
      </c>
      <c r="E90" s="295">
        <f t="shared" si="31"/>
        <v>2.7942507139350355E-3</v>
      </c>
      <c r="F90" s="67">
        <f t="shared" si="35"/>
        <v>0.43855157278712525</v>
      </c>
      <c r="H90" s="25">
        <v>587.42999999999961</v>
      </c>
      <c r="I90" s="188">
        <v>784.10400000000004</v>
      </c>
      <c r="J90" s="294">
        <f t="shared" si="32"/>
        <v>2.3430181153315565E-3</v>
      </c>
      <c r="K90" s="295">
        <f t="shared" si="33"/>
        <v>2.9833646782876505E-3</v>
      </c>
      <c r="L90" s="67">
        <f t="shared" si="36"/>
        <v>0.33480414687707566</v>
      </c>
      <c r="N90" s="48">
        <f t="shared" si="29"/>
        <v>3.4655001533850882</v>
      </c>
      <c r="O90" s="191">
        <f t="shared" si="29"/>
        <v>3.2155704830097682</v>
      </c>
      <c r="P90" s="67">
        <f t="shared" si="34"/>
        <v>-7.2119364972813405E-2</v>
      </c>
    </row>
    <row r="91" spans="1:16" ht="20.100000000000001" customHeight="1" x14ac:dyDescent="0.25">
      <c r="A91" s="45" t="s">
        <v>204</v>
      </c>
      <c r="B91" s="25">
        <v>995.4499999999997</v>
      </c>
      <c r="C91" s="188">
        <v>1228.2899999999995</v>
      </c>
      <c r="D91" s="345">
        <f t="shared" si="30"/>
        <v>1.1614231252580806E-3</v>
      </c>
      <c r="E91" s="295">
        <f t="shared" si="31"/>
        <v>1.407507283047195E-3</v>
      </c>
      <c r="F91" s="67">
        <f t="shared" si="35"/>
        <v>0.23390426440303369</v>
      </c>
      <c r="H91" s="25">
        <v>814.32299999999998</v>
      </c>
      <c r="I91" s="188">
        <v>747.24499999999989</v>
      </c>
      <c r="J91" s="294">
        <f t="shared" si="32"/>
        <v>3.248001533342084E-3</v>
      </c>
      <c r="K91" s="295">
        <f t="shared" si="33"/>
        <v>2.8431232834254831E-3</v>
      </c>
      <c r="L91" s="67">
        <f t="shared" si="36"/>
        <v>-8.2372719424601892E-2</v>
      </c>
      <c r="N91" s="48">
        <f t="shared" si="29"/>
        <v>8.1804510522879124</v>
      </c>
      <c r="O91" s="191">
        <f t="shared" si="29"/>
        <v>6.0836203176774228</v>
      </c>
      <c r="P91" s="67">
        <f t="shared" ref="P91:P93" si="37">(O91-N91)/N91</f>
        <v>-0.25632214179975404</v>
      </c>
    </row>
    <row r="92" spans="1:16" ht="20.100000000000001" customHeight="1" x14ac:dyDescent="0.25">
      <c r="A92" s="45" t="s">
        <v>207</v>
      </c>
      <c r="B92" s="25">
        <v>2535.65</v>
      </c>
      <c r="C92" s="188">
        <v>3907.2199999999993</v>
      </c>
      <c r="D92" s="345">
        <f t="shared" si="30"/>
        <v>2.9584233739119521E-3</v>
      </c>
      <c r="E92" s="295">
        <f t="shared" si="31"/>
        <v>4.4773144831169037E-3</v>
      </c>
      <c r="F92" s="67">
        <f t="shared" si="35"/>
        <v>0.54091455839725477</v>
      </c>
      <c r="H92" s="25">
        <v>533.00699999999995</v>
      </c>
      <c r="I92" s="188">
        <v>737.84499999999991</v>
      </c>
      <c r="J92" s="294">
        <f t="shared" si="32"/>
        <v>2.1259470176847074E-3</v>
      </c>
      <c r="K92" s="295">
        <f t="shared" si="33"/>
        <v>2.8073580941445917E-3</v>
      </c>
      <c r="L92" s="67">
        <f t="shared" si="36"/>
        <v>0.38430639747695616</v>
      </c>
      <c r="N92" s="48">
        <f t="shared" si="29"/>
        <v>2.1020527280973318</v>
      </c>
      <c r="O92" s="191">
        <f t="shared" si="29"/>
        <v>1.8884142689687298</v>
      </c>
      <c r="P92" s="67">
        <f t="shared" si="37"/>
        <v>-0.10163325413914635</v>
      </c>
    </row>
    <row r="93" spans="1:16" ht="20.100000000000001" customHeight="1" x14ac:dyDescent="0.25">
      <c r="A93" s="45" t="s">
        <v>211</v>
      </c>
      <c r="B93" s="25">
        <v>1261.8299999999997</v>
      </c>
      <c r="C93" s="188">
        <v>2036.06</v>
      </c>
      <c r="D93" s="345">
        <f t="shared" si="30"/>
        <v>1.4722171300862964E-3</v>
      </c>
      <c r="E93" s="295">
        <f t="shared" si="31"/>
        <v>2.3331373525153445E-3</v>
      </c>
      <c r="F93" s="67">
        <f t="shared" si="35"/>
        <v>0.61357710626629614</v>
      </c>
      <c r="H93" s="25">
        <v>353.29699999999997</v>
      </c>
      <c r="I93" s="188">
        <v>576.91600000000005</v>
      </c>
      <c r="J93" s="294">
        <f t="shared" si="32"/>
        <v>1.4091572971967612E-3</v>
      </c>
      <c r="K93" s="295">
        <f t="shared" si="33"/>
        <v>2.1950542488483648E-3</v>
      </c>
      <c r="L93" s="67">
        <f t="shared" si="36"/>
        <v>0.63294904853423639</v>
      </c>
      <c r="N93" s="48">
        <f t="shared" si="29"/>
        <v>2.7998779550335628</v>
      </c>
      <c r="O93" s="191">
        <f t="shared" si="29"/>
        <v>2.8334921367739656</v>
      </c>
      <c r="P93" s="67">
        <f t="shared" si="37"/>
        <v>1.2005588200718492E-2</v>
      </c>
    </row>
    <row r="94" spans="1:16" ht="20.100000000000001" customHeight="1" x14ac:dyDescent="0.25">
      <c r="A94" s="45" t="s">
        <v>208</v>
      </c>
      <c r="B94" s="25">
        <v>740.00999999999988</v>
      </c>
      <c r="C94" s="188">
        <v>878.82000000000016</v>
      </c>
      <c r="D94" s="345">
        <f t="shared" si="30"/>
        <v>8.63393165826744E-4</v>
      </c>
      <c r="E94" s="295">
        <f t="shared" si="31"/>
        <v>1.0070468297287583E-3</v>
      </c>
      <c r="F94" s="67">
        <f t="shared" si="35"/>
        <v>0.18757854623586209</v>
      </c>
      <c r="H94" s="25">
        <v>515.16399999999987</v>
      </c>
      <c r="I94" s="188">
        <v>509.11999999999989</v>
      </c>
      <c r="J94" s="294">
        <f t="shared" si="32"/>
        <v>2.054778585306618E-3</v>
      </c>
      <c r="K94" s="295">
        <f t="shared" si="33"/>
        <v>1.9371035283709918E-3</v>
      </c>
      <c r="L94" s="67">
        <f t="shared" si="36"/>
        <v>-1.1732186255250724E-2</v>
      </c>
      <c r="N94" s="48">
        <f t="shared" ref="N94" si="38">(H94/B94)*10</f>
        <v>6.9615816002486453</v>
      </c>
      <c r="O94" s="191">
        <f t="shared" ref="O94" si="39">(I94/C94)*10</f>
        <v>5.7932227304795045</v>
      </c>
      <c r="P94" s="67">
        <f t="shared" ref="P94" si="40">(O94-N94)/N94</f>
        <v>-0.16782951588578818</v>
      </c>
    </row>
    <row r="95" spans="1:16" ht="20.100000000000001" customHeight="1" thickBot="1" x14ac:dyDescent="0.3">
      <c r="A95" s="14" t="s">
        <v>17</v>
      </c>
      <c r="B95" s="25">
        <f>B96-SUM(B68:B94)</f>
        <v>13767.010000000359</v>
      </c>
      <c r="C95" s="188">
        <f>C96-SUM(C68:C94)</f>
        <v>18314.739999999758</v>
      </c>
      <c r="D95" s="345">
        <f t="shared" si="30"/>
        <v>1.6062407734853252E-2</v>
      </c>
      <c r="E95" s="295">
        <f t="shared" si="31"/>
        <v>2.0987006274670844E-2</v>
      </c>
      <c r="F95" s="67">
        <f>(C95-B95)/B95</f>
        <v>0.33033534514751428</v>
      </c>
      <c r="H95" s="25">
        <f>H96-SUM(H68:H94)</f>
        <v>3638.3990000000049</v>
      </c>
      <c r="I95" s="188">
        <f>I96-SUM(I68:I94)</f>
        <v>5488.4940000002389</v>
      </c>
      <c r="J95" s="294">
        <f t="shared" si="32"/>
        <v>1.4512086151208208E-2</v>
      </c>
      <c r="K95" s="295">
        <f t="shared" si="33"/>
        <v>2.0882662423089809E-2</v>
      </c>
      <c r="L95" s="67">
        <f t="shared" si="36"/>
        <v>0.50849150958985845</v>
      </c>
      <c r="N95" s="48">
        <f t="shared" si="29"/>
        <v>2.6428389316197998</v>
      </c>
      <c r="O95" s="191">
        <f t="shared" si="29"/>
        <v>2.9967632628147118</v>
      </c>
      <c r="P95" s="67">
        <f>(O95-N95)/N95</f>
        <v>0.13391823730173044</v>
      </c>
    </row>
    <row r="96" spans="1:16" ht="26.25" customHeight="1" thickBot="1" x14ac:dyDescent="0.3">
      <c r="A96" s="18" t="s">
        <v>18</v>
      </c>
      <c r="B96" s="23">
        <v>857095.04000000015</v>
      </c>
      <c r="C96" s="193">
        <v>872670.43999999959</v>
      </c>
      <c r="D96" s="341">
        <f>SUM(D68:D95)</f>
        <v>1.0000000000000002</v>
      </c>
      <c r="E96" s="342">
        <f>SUM(E68:E95)</f>
        <v>1.0000000000000002</v>
      </c>
      <c r="F96" s="72">
        <f>(C96-B96)/B96</f>
        <v>1.8172313772810349E-2</v>
      </c>
      <c r="G96" s="2"/>
      <c r="H96" s="23">
        <v>250715.09099999996</v>
      </c>
      <c r="I96" s="193">
        <v>262825.39500000014</v>
      </c>
      <c r="J96" s="353">
        <f t="shared" si="32"/>
        <v>1</v>
      </c>
      <c r="K96" s="342">
        <f t="shared" si="33"/>
        <v>1</v>
      </c>
      <c r="L96" s="72">
        <f>(I96-H96)/H96</f>
        <v>4.8303051689856914E-2</v>
      </c>
      <c r="M96" s="2"/>
      <c r="N96" s="44">
        <f t="shared" si="29"/>
        <v>2.9251725806276969</v>
      </c>
      <c r="O96" s="198">
        <f t="shared" si="29"/>
        <v>3.0117371112054658</v>
      </c>
      <c r="P96" s="72">
        <f>(O96-N96)/N96</f>
        <v>2.9592965266751373E-2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96</v>
      </c>
      <c r="B1" s="6"/>
    </row>
    <row r="3" spans="1:19" ht="15.75" thickBot="1" x14ac:dyDescent="0.3"/>
    <row r="4" spans="1:19" x14ac:dyDescent="0.25">
      <c r="A4" s="440" t="s">
        <v>16</v>
      </c>
      <c r="B4" s="458"/>
      <c r="C4" s="458"/>
      <c r="D4" s="458"/>
      <c r="E4" s="461" t="s">
        <v>1</v>
      </c>
      <c r="F4" s="457"/>
      <c r="G4" s="452" t="s">
        <v>116</v>
      </c>
      <c r="H4" s="452"/>
      <c r="I4" s="176" t="s">
        <v>0</v>
      </c>
      <c r="K4" s="453" t="s">
        <v>19</v>
      </c>
      <c r="L4" s="452"/>
      <c r="M4" s="464" t="s">
        <v>116</v>
      </c>
      <c r="N4" s="465"/>
      <c r="O4" s="176" t="s">
        <v>0</v>
      </c>
      <c r="P4"/>
      <c r="Q4" s="451" t="s">
        <v>22</v>
      </c>
      <c r="R4" s="452"/>
      <c r="S4" s="176" t="s">
        <v>0</v>
      </c>
    </row>
    <row r="5" spans="1:19" x14ac:dyDescent="0.25">
      <c r="A5" s="459"/>
      <c r="B5" s="460"/>
      <c r="C5" s="460"/>
      <c r="D5" s="460"/>
      <c r="E5" s="462" t="s">
        <v>157</v>
      </c>
      <c r="F5" s="450"/>
      <c r="G5" s="454" t="str">
        <f>E5</f>
        <v>jan-dez</v>
      </c>
      <c r="H5" s="454"/>
      <c r="I5" s="177" t="s">
        <v>123</v>
      </c>
      <c r="K5" s="449" t="str">
        <f>E5</f>
        <v>jan-dez</v>
      </c>
      <c r="L5" s="454"/>
      <c r="M5" s="455" t="str">
        <f>E5</f>
        <v>jan-dez</v>
      </c>
      <c r="N5" s="456"/>
      <c r="O5" s="177" t="str">
        <f>I5</f>
        <v>2021/2020</v>
      </c>
      <c r="P5"/>
      <c r="Q5" s="449" t="str">
        <f>E5</f>
        <v>jan-dez</v>
      </c>
      <c r="R5" s="450"/>
      <c r="S5" s="177" t="str">
        <f>O5</f>
        <v>2021/2020</v>
      </c>
    </row>
    <row r="6" spans="1:19" ht="19.5" customHeight="1" thickBot="1" x14ac:dyDescent="0.3">
      <c r="A6" s="441"/>
      <c r="B6" s="467"/>
      <c r="C6" s="467"/>
      <c r="D6" s="467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275215.99999999983</v>
      </c>
      <c r="F7" s="193">
        <v>312338.24999999988</v>
      </c>
      <c r="G7" s="341">
        <f>E7/E15</f>
        <v>0.39950651040173413</v>
      </c>
      <c r="H7" s="342">
        <f>F7/F15</f>
        <v>0.43503616855591248</v>
      </c>
      <c r="I7" s="218">
        <f t="shared" ref="I7:I18" si="0">(F7-E7)/E7</f>
        <v>0.13488405470612203</v>
      </c>
      <c r="J7" s="12"/>
      <c r="K7" s="23">
        <v>71743.797999999995</v>
      </c>
      <c r="L7" s="193">
        <v>81835.212</v>
      </c>
      <c r="M7" s="341">
        <f>K7/K15</f>
        <v>0.33836266569483964</v>
      </c>
      <c r="N7" s="342">
        <f>L7/L15</f>
        <v>0.3583357038775884</v>
      </c>
      <c r="O7" s="218">
        <f t="shared" ref="O7:O18" si="1">(L7-K7)/K7</f>
        <v>0.14065904344790897</v>
      </c>
      <c r="P7" s="52"/>
      <c r="Q7" s="251">
        <f t="shared" ref="Q7:Q18" si="2">(K7/E7)*10</f>
        <v>2.6068178448927402</v>
      </c>
      <c r="R7" s="252">
        <f t="shared" ref="R7:R18" si="3">(L7/F7)*10</f>
        <v>2.6200829389291909</v>
      </c>
      <c r="S7" s="70">
        <f>(R7-Q7)/Q7</f>
        <v>5.0886156324422864E-3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253810.53999999983</v>
      </c>
      <c r="F8" s="241">
        <v>295783.59999999986</v>
      </c>
      <c r="G8" s="343">
        <f>E8/E7</f>
        <v>0.92222305389221559</v>
      </c>
      <c r="H8" s="344">
        <f>F8/F7</f>
        <v>0.94699768600227463</v>
      </c>
      <c r="I8" s="281">
        <f t="shared" si="0"/>
        <v>0.16537161931888272</v>
      </c>
      <c r="J8" s="5"/>
      <c r="K8" s="240">
        <v>69270.616999999998</v>
      </c>
      <c r="L8" s="241">
        <v>79774.995999999999</v>
      </c>
      <c r="M8" s="348">
        <f>K8/K7</f>
        <v>0.96552759863647031</v>
      </c>
      <c r="N8" s="344">
        <f>L8/L7</f>
        <v>0.97482482235153245</v>
      </c>
      <c r="O8" s="282">
        <f t="shared" si="1"/>
        <v>0.15164263658861304</v>
      </c>
      <c r="P8" s="57"/>
      <c r="Q8" s="253">
        <f t="shared" si="2"/>
        <v>2.7292253899306167</v>
      </c>
      <c r="R8" s="254">
        <f t="shared" si="3"/>
        <v>2.6970729952573445</v>
      </c>
      <c r="S8" s="242">
        <f t="shared" ref="S8:S18" si="4">(R8-Q8)/Q8</f>
        <v>-1.1780776623248999E-2</v>
      </c>
    </row>
    <row r="9" spans="1:19" ht="24" customHeight="1" x14ac:dyDescent="0.25">
      <c r="A9" s="14"/>
      <c r="B9" s="1" t="s">
        <v>39</v>
      </c>
      <c r="D9" s="1"/>
      <c r="E9" s="25">
        <v>21345.59</v>
      </c>
      <c r="F9" s="188">
        <v>16369.500000000002</v>
      </c>
      <c r="G9" s="345">
        <f>E9/E7</f>
        <v>7.7559407883262654E-2</v>
      </c>
      <c r="H9" s="295">
        <f>F9/F7</f>
        <v>5.2409527171263869E-2</v>
      </c>
      <c r="I9" s="242">
        <f t="shared" si="0"/>
        <v>-0.23312028386191239</v>
      </c>
      <c r="J9" s="1"/>
      <c r="K9" s="25">
        <v>2454.0370000000021</v>
      </c>
      <c r="L9" s="188">
        <v>2036.5999999999995</v>
      </c>
      <c r="M9" s="345">
        <f>K9/K7</f>
        <v>3.4205562967268642E-2</v>
      </c>
      <c r="N9" s="295">
        <f>L9/L7</f>
        <v>2.4886597715418634E-2</v>
      </c>
      <c r="O9" s="242">
        <f t="shared" si="1"/>
        <v>-0.17010216227383787</v>
      </c>
      <c r="P9" s="8"/>
      <c r="Q9" s="253">
        <f t="shared" si="2"/>
        <v>1.1496693227968877</v>
      </c>
      <c r="R9" s="254">
        <f t="shared" si="3"/>
        <v>1.2441430709551295</v>
      </c>
      <c r="S9" s="242">
        <f t="shared" si="4"/>
        <v>8.2174714315598488E-2</v>
      </c>
    </row>
    <row r="10" spans="1:19" ht="24" customHeight="1" thickBot="1" x14ac:dyDescent="0.3">
      <c r="A10" s="14"/>
      <c r="B10" s="1" t="s">
        <v>38</v>
      </c>
      <c r="D10" s="1"/>
      <c r="E10" s="25">
        <v>59.870000000000005</v>
      </c>
      <c r="F10" s="188">
        <v>185.15</v>
      </c>
      <c r="G10" s="345">
        <f>E10/E7</f>
        <v>2.1753822452183028E-4</v>
      </c>
      <c r="H10" s="295">
        <f>F10/F7</f>
        <v>5.9278682646137664E-4</v>
      </c>
      <c r="I10" s="250">
        <f t="shared" si="0"/>
        <v>2.0925338232837816</v>
      </c>
      <c r="J10" s="1"/>
      <c r="K10" s="25">
        <v>19.143999999999998</v>
      </c>
      <c r="L10" s="188">
        <v>23.616</v>
      </c>
      <c r="M10" s="345">
        <f>K10/K7</f>
        <v>2.6683839626109564E-4</v>
      </c>
      <c r="N10" s="295">
        <f>L10/L7</f>
        <v>2.8857993304886898E-4</v>
      </c>
      <c r="O10" s="284">
        <f t="shared" si="1"/>
        <v>0.23359799414960311</v>
      </c>
      <c r="P10" s="8"/>
      <c r="Q10" s="253">
        <f t="shared" si="2"/>
        <v>3.1975947887088685</v>
      </c>
      <c r="R10" s="254">
        <f t="shared" si="3"/>
        <v>1.275506346205779</v>
      </c>
      <c r="S10" s="242">
        <f t="shared" si="4"/>
        <v>-0.60110444553207265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413673.90000000078</v>
      </c>
      <c r="F11" s="193">
        <v>405621.02000000025</v>
      </c>
      <c r="G11" s="341">
        <f>E11/E15</f>
        <v>0.60049348959826587</v>
      </c>
      <c r="H11" s="342">
        <f>F11/F15</f>
        <v>0.56496383144408768</v>
      </c>
      <c r="I11" s="218">
        <f t="shared" si="0"/>
        <v>-1.946673454622231E-2</v>
      </c>
      <c r="J11" s="12"/>
      <c r="K11" s="23">
        <v>140288.45400000006</v>
      </c>
      <c r="L11" s="193">
        <v>146540.61300000013</v>
      </c>
      <c r="M11" s="341">
        <f>K11/K15</f>
        <v>0.66163733430516058</v>
      </c>
      <c r="N11" s="342">
        <f>L11/L15</f>
        <v>0.6416642961224116</v>
      </c>
      <c r="O11" s="218">
        <f t="shared" si="1"/>
        <v>4.4566454485271252E-2</v>
      </c>
      <c r="P11" s="8"/>
      <c r="Q11" s="255">
        <f t="shared" si="2"/>
        <v>3.3912812483456123</v>
      </c>
      <c r="R11" s="256">
        <f t="shared" si="3"/>
        <v>3.6127470169075564</v>
      </c>
      <c r="S11" s="72">
        <f t="shared" si="4"/>
        <v>6.5304453492314452E-2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402145.26000000077</v>
      </c>
      <c r="F12" s="189">
        <v>396222.05000000022</v>
      </c>
      <c r="G12" s="345">
        <f>E12/E11</f>
        <v>0.97213109166423117</v>
      </c>
      <c r="H12" s="295">
        <f>F12/F11</f>
        <v>0.97682819790749498</v>
      </c>
      <c r="I12" s="281">
        <f t="shared" si="0"/>
        <v>-1.4729030997407588E-2</v>
      </c>
      <c r="J12" s="5"/>
      <c r="K12" s="37">
        <v>138059.82000000004</v>
      </c>
      <c r="L12" s="189">
        <v>144488.40300000014</v>
      </c>
      <c r="M12" s="345">
        <f>K12/K11</f>
        <v>0.98411391717239949</v>
      </c>
      <c r="N12" s="295">
        <f>L12/L11</f>
        <v>0.98599562293355503</v>
      </c>
      <c r="O12" s="281">
        <f t="shared" si="1"/>
        <v>4.6563750409062528E-2</v>
      </c>
      <c r="P12" s="57"/>
      <c r="Q12" s="253">
        <f t="shared" si="2"/>
        <v>3.4330833589832634</v>
      </c>
      <c r="R12" s="254">
        <f t="shared" si="3"/>
        <v>3.646652249666571</v>
      </c>
      <c r="S12" s="242">
        <f t="shared" si="4"/>
        <v>6.2209060588193164E-2</v>
      </c>
    </row>
    <row r="13" spans="1:19" ht="24" customHeight="1" x14ac:dyDescent="0.25">
      <c r="A13" s="14"/>
      <c r="B13" s="5" t="s">
        <v>39</v>
      </c>
      <c r="D13" s="5"/>
      <c r="E13" s="217">
        <v>11105.679999999995</v>
      </c>
      <c r="F13" s="215">
        <v>9105.9399999999987</v>
      </c>
      <c r="G13" s="345">
        <f>E13/E11</f>
        <v>2.6846460460763839E-2</v>
      </c>
      <c r="H13" s="295">
        <f>F13/F11</f>
        <v>2.2449378979422695E-2</v>
      </c>
      <c r="I13" s="242">
        <f t="shared" si="0"/>
        <v>-0.18006461558409725</v>
      </c>
      <c r="J13" s="243"/>
      <c r="K13" s="217">
        <v>2176.398000000001</v>
      </c>
      <c r="L13" s="215">
        <v>2008.8449999999996</v>
      </c>
      <c r="M13" s="345">
        <f>K13/K11</f>
        <v>1.5513735720546184E-2</v>
      </c>
      <c r="N13" s="295">
        <f>L13/L11</f>
        <v>1.3708452277321904E-2</v>
      </c>
      <c r="O13" s="242">
        <f t="shared" si="1"/>
        <v>-7.6986378410567088E-2</v>
      </c>
      <c r="P13" s="244"/>
      <c r="Q13" s="253">
        <f t="shared" si="2"/>
        <v>1.9597161092341955</v>
      </c>
      <c r="R13" s="254">
        <f t="shared" si="3"/>
        <v>2.2060819640805889</v>
      </c>
      <c r="S13" s="242">
        <f t="shared" si="4"/>
        <v>0.12571507356882755</v>
      </c>
    </row>
    <row r="14" spans="1:19" ht="24" customHeight="1" thickBot="1" x14ac:dyDescent="0.3">
      <c r="A14" s="14"/>
      <c r="B14" s="1" t="s">
        <v>38</v>
      </c>
      <c r="D14" s="1"/>
      <c r="E14" s="217">
        <v>422.96</v>
      </c>
      <c r="F14" s="215">
        <v>293.02999999999997</v>
      </c>
      <c r="G14" s="345">
        <f>E14/E11</f>
        <v>1.0224478750049234E-3</v>
      </c>
      <c r="H14" s="295">
        <f>F14/F11</f>
        <v>7.224231130822554E-4</v>
      </c>
      <c r="I14" s="250">
        <f t="shared" si="0"/>
        <v>-0.30719216947229055</v>
      </c>
      <c r="J14" s="243"/>
      <c r="K14" s="217">
        <v>52.236000000000018</v>
      </c>
      <c r="L14" s="215">
        <v>43.365000000000002</v>
      </c>
      <c r="M14" s="345">
        <f>K14/K11</f>
        <v>3.7234710705415572E-4</v>
      </c>
      <c r="N14" s="295">
        <f>L14/L11</f>
        <v>2.959247891231352E-4</v>
      </c>
      <c r="O14" s="284">
        <f t="shared" si="1"/>
        <v>-0.16982540776476018</v>
      </c>
      <c r="P14" s="244"/>
      <c r="Q14" s="253">
        <f t="shared" si="2"/>
        <v>1.2350104028749769</v>
      </c>
      <c r="R14" s="254">
        <f t="shared" si="3"/>
        <v>1.4798826058765315</v>
      </c>
      <c r="S14" s="242">
        <f t="shared" si="4"/>
        <v>0.19827541730135828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688889.90000000061</v>
      </c>
      <c r="F15" s="193">
        <v>717959.27</v>
      </c>
      <c r="G15" s="341">
        <f>G7+G11</f>
        <v>1</v>
      </c>
      <c r="H15" s="342">
        <f>H7+H11</f>
        <v>1.0000000000000002</v>
      </c>
      <c r="I15" s="218">
        <f t="shared" si="0"/>
        <v>4.2197410645735102E-2</v>
      </c>
      <c r="J15" s="12"/>
      <c r="K15" s="23">
        <v>212032.25200000001</v>
      </c>
      <c r="L15" s="193">
        <v>228375.82500000013</v>
      </c>
      <c r="M15" s="341">
        <f>M7+M11</f>
        <v>1.0000000000000002</v>
      </c>
      <c r="N15" s="342">
        <f>N7+N11</f>
        <v>1</v>
      </c>
      <c r="O15" s="218">
        <f t="shared" si="1"/>
        <v>7.7080599040188089E-2</v>
      </c>
      <c r="P15" s="8"/>
      <c r="Q15" s="255">
        <f t="shared" si="2"/>
        <v>3.0778830114942868</v>
      </c>
      <c r="R15" s="256">
        <f t="shared" si="3"/>
        <v>3.1809022397607611</v>
      </c>
      <c r="S15" s="72">
        <f t="shared" si="4"/>
        <v>3.3470807006553305E-2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655955.80000000063</v>
      </c>
      <c r="F16" s="241">
        <f t="shared" ref="F16:F17" si="5">F8+F12</f>
        <v>692005.65000000014</v>
      </c>
      <c r="G16" s="343">
        <f>E16/E15</f>
        <v>0.95219250565293534</v>
      </c>
      <c r="H16" s="344">
        <f>F16/F15</f>
        <v>0.96385084630218665</v>
      </c>
      <c r="I16" s="282">
        <f t="shared" si="0"/>
        <v>5.4957742579605937E-2</v>
      </c>
      <c r="J16" s="5"/>
      <c r="K16" s="240">
        <f t="shared" ref="K16:L18" si="6">K8+K12</f>
        <v>207330.43700000003</v>
      </c>
      <c r="L16" s="241">
        <f t="shared" si="6"/>
        <v>224263.39900000015</v>
      </c>
      <c r="M16" s="348">
        <f>K16/K15</f>
        <v>0.97782500088712931</v>
      </c>
      <c r="N16" s="344">
        <f>L16/L15</f>
        <v>0.98199272624411982</v>
      </c>
      <c r="O16" s="282">
        <f t="shared" si="1"/>
        <v>8.1671375631162696E-2</v>
      </c>
      <c r="P16" s="57"/>
      <c r="Q16" s="253">
        <f t="shared" si="2"/>
        <v>3.1607379186219537</v>
      </c>
      <c r="R16" s="254">
        <f t="shared" si="3"/>
        <v>3.240774103506237</v>
      </c>
      <c r="S16" s="242">
        <f t="shared" si="4"/>
        <v>2.5321993453724278E-2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32451.269999999997</v>
      </c>
      <c r="F17" s="215">
        <f t="shared" si="5"/>
        <v>25475.440000000002</v>
      </c>
      <c r="G17" s="346">
        <f>E17/E15</f>
        <v>4.7106613117712956E-2</v>
      </c>
      <c r="H17" s="295">
        <f>F17/F15</f>
        <v>3.548312705816864E-2</v>
      </c>
      <c r="I17" s="242">
        <f t="shared" si="0"/>
        <v>-0.21496323564532283</v>
      </c>
      <c r="J17" s="243"/>
      <c r="K17" s="217">
        <f t="shared" si="6"/>
        <v>4630.4350000000031</v>
      </c>
      <c r="L17" s="215">
        <f t="shared" si="6"/>
        <v>4045.4449999999988</v>
      </c>
      <c r="M17" s="345">
        <f>K17/K15</f>
        <v>2.1838352214454633E-2</v>
      </c>
      <c r="N17" s="295">
        <f>L17/L15</f>
        <v>1.7713980890928349E-2</v>
      </c>
      <c r="O17" s="242">
        <f t="shared" si="1"/>
        <v>-0.12633586261334062</v>
      </c>
      <c r="P17" s="244"/>
      <c r="Q17" s="253">
        <f t="shared" si="2"/>
        <v>1.4268886857124554</v>
      </c>
      <c r="R17" s="254">
        <f t="shared" si="3"/>
        <v>1.5879784608234435</v>
      </c>
      <c r="S17" s="242">
        <f t="shared" si="4"/>
        <v>0.1128958248278175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482.83</v>
      </c>
      <c r="F18" s="249">
        <f>F10+F14</f>
        <v>478.17999999999995</v>
      </c>
      <c r="G18" s="347">
        <f>E18/E15</f>
        <v>7.0088122935174342E-4</v>
      </c>
      <c r="H18" s="301">
        <f>F18/F15</f>
        <v>6.6602663964489229E-4</v>
      </c>
      <c r="I18" s="283">
        <f t="shared" si="0"/>
        <v>-9.6307188865647E-3</v>
      </c>
      <c r="J18" s="243"/>
      <c r="K18" s="248">
        <f t="shared" si="6"/>
        <v>71.380000000000024</v>
      </c>
      <c r="L18" s="249">
        <f t="shared" si="6"/>
        <v>66.980999999999995</v>
      </c>
      <c r="M18" s="347">
        <f>K18/K15</f>
        <v>3.3664689841619009E-4</v>
      </c>
      <c r="N18" s="301">
        <f>L18/L15</f>
        <v>2.932928649518834E-4</v>
      </c>
      <c r="O18" s="283">
        <f t="shared" si="1"/>
        <v>-6.1627906976744577E-2</v>
      </c>
      <c r="P18" s="244"/>
      <c r="Q18" s="257">
        <f t="shared" si="2"/>
        <v>1.4783671271462009</v>
      </c>
      <c r="R18" s="258">
        <f t="shared" si="3"/>
        <v>1.4007486720481825</v>
      </c>
      <c r="S18" s="250">
        <f t="shared" si="4"/>
        <v>-5.250282806805294E-2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K92" sqref="K92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33</v>
      </c>
    </row>
    <row r="3" spans="1:16" ht="8.25" customHeight="1" thickBot="1" x14ac:dyDescent="0.3"/>
    <row r="4" spans="1:16" x14ac:dyDescent="0.25">
      <c r="A4" s="468" t="s">
        <v>3</v>
      </c>
      <c r="B4" s="461" t="s">
        <v>1</v>
      </c>
      <c r="C4" s="452"/>
      <c r="D4" s="461" t="s">
        <v>116</v>
      </c>
      <c r="E4" s="452"/>
      <c r="F4" s="176" t="s">
        <v>0</v>
      </c>
      <c r="H4" s="471" t="s">
        <v>19</v>
      </c>
      <c r="I4" s="472"/>
      <c r="J4" s="461" t="s">
        <v>116</v>
      </c>
      <c r="K4" s="457"/>
      <c r="L4" s="176" t="s">
        <v>0</v>
      </c>
      <c r="N4" s="451" t="s">
        <v>22</v>
      </c>
      <c r="O4" s="452"/>
      <c r="P4" s="176" t="s">
        <v>0</v>
      </c>
    </row>
    <row r="5" spans="1:16" x14ac:dyDescent="0.25">
      <c r="A5" s="469"/>
      <c r="B5" s="462" t="s">
        <v>157</v>
      </c>
      <c r="C5" s="454"/>
      <c r="D5" s="462" t="str">
        <f>B5</f>
        <v>jan-dez</v>
      </c>
      <c r="E5" s="454"/>
      <c r="F5" s="177" t="s">
        <v>123</v>
      </c>
      <c r="H5" s="449" t="str">
        <f>B5</f>
        <v>jan-dez</v>
      </c>
      <c r="I5" s="454"/>
      <c r="J5" s="462" t="str">
        <f>B5</f>
        <v>jan-dez</v>
      </c>
      <c r="K5" s="450"/>
      <c r="L5" s="177" t="str">
        <f>F5</f>
        <v>2021/2020</v>
      </c>
      <c r="N5" s="449" t="str">
        <f>B5</f>
        <v>jan-dez</v>
      </c>
      <c r="O5" s="450"/>
      <c r="P5" s="177" t="str">
        <f>L5</f>
        <v>2021/2020</v>
      </c>
    </row>
    <row r="6" spans="1:16" ht="19.5" customHeight="1" thickBot="1" x14ac:dyDescent="0.3">
      <c r="A6" s="470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164</v>
      </c>
      <c r="B7" s="46">
        <v>82164.989999999962</v>
      </c>
      <c r="C7" s="195">
        <v>80737.64</v>
      </c>
      <c r="D7" s="345">
        <f>B7/$B$33</f>
        <v>0.11927158461751285</v>
      </c>
      <c r="E7" s="344">
        <f>C7/$C$33</f>
        <v>0.11245434577368155</v>
      </c>
      <c r="F7" s="67">
        <f>(C7-B7)/B7</f>
        <v>-1.7371754076766308E-2</v>
      </c>
      <c r="H7" s="46">
        <v>29748.618999999984</v>
      </c>
      <c r="I7" s="195">
        <v>31310.910999999993</v>
      </c>
      <c r="J7" s="345">
        <f>H7/$H$33</f>
        <v>0.14030233004363871</v>
      </c>
      <c r="K7" s="344">
        <f>I7/$I$33</f>
        <v>0.13710256328575926</v>
      </c>
      <c r="L7" s="67">
        <f t="shared" ref="L7:L33" si="0">(I7-H7)/H7</f>
        <v>5.2516454629373197E-2</v>
      </c>
      <c r="N7" s="40">
        <f t="shared" ref="N7:N33" si="1">(H7/B7)*10</f>
        <v>3.6205954628607633</v>
      </c>
      <c r="O7" s="200">
        <f t="shared" ref="O7:O33" si="2">(I7/C7)*10</f>
        <v>3.8781058004667952</v>
      </c>
      <c r="P7" s="76">
        <f>(O7-N7)/N7</f>
        <v>7.1123753053196306E-2</v>
      </c>
    </row>
    <row r="8" spans="1:16" ht="20.100000000000001" customHeight="1" x14ac:dyDescent="0.25">
      <c r="A8" s="14" t="s">
        <v>162</v>
      </c>
      <c r="B8" s="25">
        <v>92798.15</v>
      </c>
      <c r="C8" s="188">
        <v>97500.120000000039</v>
      </c>
      <c r="D8" s="345">
        <f t="shared" ref="D8:D32" si="3">B8/$B$33</f>
        <v>0.134706794220673</v>
      </c>
      <c r="E8" s="295">
        <f t="shared" ref="E8:E32" si="4">C8/$C$33</f>
        <v>0.13580174262531636</v>
      </c>
      <c r="F8" s="67">
        <f t="shared" ref="F8:F33" si="5">(C8-B8)/B8</f>
        <v>5.0668790272220356E-2</v>
      </c>
      <c r="H8" s="25">
        <v>28771.856000000003</v>
      </c>
      <c r="I8" s="188">
        <v>31087.053000000007</v>
      </c>
      <c r="J8" s="345">
        <f t="shared" ref="J8:J32" si="6">H8/$H$33</f>
        <v>0.13569565822467422</v>
      </c>
      <c r="K8" s="295">
        <f t="shared" ref="K8:K32" si="7">I8/$I$33</f>
        <v>0.13612234569924378</v>
      </c>
      <c r="L8" s="67">
        <f t="shared" si="0"/>
        <v>8.0467419272500298E-2</v>
      </c>
      <c r="N8" s="40">
        <f t="shared" si="1"/>
        <v>3.1004773263260104</v>
      </c>
      <c r="O8" s="201">
        <f t="shared" si="2"/>
        <v>3.1884117681085926</v>
      </c>
      <c r="P8" s="67">
        <f t="shared" ref="P8:P71" si="8">(O8-N8)/N8</f>
        <v>2.8361581952538389E-2</v>
      </c>
    </row>
    <row r="9" spans="1:16" ht="20.100000000000001" customHeight="1" x14ac:dyDescent="0.25">
      <c r="A9" s="14" t="s">
        <v>167</v>
      </c>
      <c r="B9" s="25">
        <v>68725.320000000007</v>
      </c>
      <c r="C9" s="188">
        <v>63561.729999999989</v>
      </c>
      <c r="D9" s="345">
        <f t="shared" si="3"/>
        <v>9.9762414864842705E-2</v>
      </c>
      <c r="E9" s="295">
        <f t="shared" si="4"/>
        <v>8.8531108456890564E-2</v>
      </c>
      <c r="F9" s="67">
        <f t="shared" si="5"/>
        <v>-7.5133735281261951E-2</v>
      </c>
      <c r="H9" s="25">
        <v>23859.733999999997</v>
      </c>
      <c r="I9" s="188">
        <v>23823.360000000001</v>
      </c>
      <c r="J9" s="345">
        <f t="shared" si="6"/>
        <v>0.1125287958550758</v>
      </c>
      <c r="K9" s="295">
        <f t="shared" si="7"/>
        <v>0.104316470449532</v>
      </c>
      <c r="L9" s="67">
        <f t="shared" si="0"/>
        <v>-1.5244931062515686E-3</v>
      </c>
      <c r="N9" s="40">
        <f t="shared" si="1"/>
        <v>3.4717530598620705</v>
      </c>
      <c r="O9" s="201">
        <f t="shared" si="2"/>
        <v>3.748066643245866</v>
      </c>
      <c r="P9" s="67">
        <f t="shared" si="8"/>
        <v>7.9589065990417304E-2</v>
      </c>
    </row>
    <row r="10" spans="1:16" ht="20.100000000000001" customHeight="1" x14ac:dyDescent="0.25">
      <c r="A10" s="14" t="s">
        <v>165</v>
      </c>
      <c r="B10" s="25">
        <v>87471.65</v>
      </c>
      <c r="C10" s="188">
        <v>90848.790000000023</v>
      </c>
      <c r="D10" s="345">
        <f t="shared" si="3"/>
        <v>0.12697478944022839</v>
      </c>
      <c r="E10" s="295">
        <f t="shared" si="4"/>
        <v>0.12653752628613599</v>
      </c>
      <c r="F10" s="67">
        <f t="shared" si="5"/>
        <v>3.8608394834212328E-2</v>
      </c>
      <c r="H10" s="25">
        <v>21714.860999999997</v>
      </c>
      <c r="I10" s="188">
        <v>22893.039000000001</v>
      </c>
      <c r="J10" s="345">
        <f t="shared" si="6"/>
        <v>0.10241300931897847</v>
      </c>
      <c r="K10" s="295">
        <f t="shared" si="7"/>
        <v>0.10024282999306075</v>
      </c>
      <c r="L10" s="67">
        <f t="shared" si="0"/>
        <v>5.425675992123568E-2</v>
      </c>
      <c r="N10" s="40">
        <f t="shared" si="1"/>
        <v>2.4825027308848067</v>
      </c>
      <c r="O10" s="201">
        <f t="shared" si="2"/>
        <v>2.5199057686954331</v>
      </c>
      <c r="P10" s="67">
        <f t="shared" si="8"/>
        <v>1.5066665323383308E-2</v>
      </c>
    </row>
    <row r="11" spans="1:16" ht="20.100000000000001" customHeight="1" x14ac:dyDescent="0.25">
      <c r="A11" s="14" t="s">
        <v>169</v>
      </c>
      <c r="B11" s="25">
        <v>37233.859999999993</v>
      </c>
      <c r="C11" s="188">
        <v>36930.33</v>
      </c>
      <c r="D11" s="345">
        <f t="shared" si="3"/>
        <v>5.4049072282813249E-2</v>
      </c>
      <c r="E11" s="295">
        <f t="shared" si="4"/>
        <v>5.1437917919772792E-2</v>
      </c>
      <c r="F11" s="67">
        <f t="shared" si="5"/>
        <v>-8.1519885394635856E-3</v>
      </c>
      <c r="H11" s="25">
        <v>14253.857999999995</v>
      </c>
      <c r="I11" s="188">
        <v>15306.050999999996</v>
      </c>
      <c r="J11" s="345">
        <f t="shared" si="6"/>
        <v>6.7224952173785296E-2</v>
      </c>
      <c r="K11" s="295">
        <f t="shared" si="7"/>
        <v>6.7021327673364689E-2</v>
      </c>
      <c r="L11" s="67">
        <f t="shared" si="0"/>
        <v>7.381811997846488E-2</v>
      </c>
      <c r="N11" s="40">
        <f t="shared" si="1"/>
        <v>3.8281977748210894</v>
      </c>
      <c r="O11" s="201">
        <f t="shared" si="2"/>
        <v>4.1445746626147111</v>
      </c>
      <c r="P11" s="67">
        <f t="shared" si="8"/>
        <v>8.2643819991355477E-2</v>
      </c>
    </row>
    <row r="12" spans="1:16" ht="20.100000000000001" customHeight="1" x14ac:dyDescent="0.25">
      <c r="A12" s="14" t="s">
        <v>161</v>
      </c>
      <c r="B12" s="25">
        <v>65409.950000000004</v>
      </c>
      <c r="C12" s="188">
        <v>63640.580000000009</v>
      </c>
      <c r="D12" s="345">
        <f t="shared" si="3"/>
        <v>9.4949788057569151E-2</v>
      </c>
      <c r="E12" s="295">
        <f t="shared" si="4"/>
        <v>8.8640933628449423E-2</v>
      </c>
      <c r="F12" s="67">
        <f t="shared" si="5"/>
        <v>-2.7050471679002892E-2</v>
      </c>
      <c r="H12" s="25">
        <v>14159.213</v>
      </c>
      <c r="I12" s="188">
        <v>14196.760999999997</v>
      </c>
      <c r="J12" s="345">
        <f t="shared" si="6"/>
        <v>6.6778581401852E-2</v>
      </c>
      <c r="K12" s="295">
        <f t="shared" si="7"/>
        <v>6.2164027212600073E-2</v>
      </c>
      <c r="L12" s="67">
        <f t="shared" si="0"/>
        <v>2.6518423022520421E-3</v>
      </c>
      <c r="N12" s="40">
        <f t="shared" si="1"/>
        <v>2.1646879412077213</v>
      </c>
      <c r="O12" s="201">
        <f t="shared" si="2"/>
        <v>2.2307717811496994</v>
      </c>
      <c r="P12" s="67">
        <f t="shared" si="8"/>
        <v>3.0528113860655882E-2</v>
      </c>
    </row>
    <row r="13" spans="1:16" ht="20.100000000000001" customHeight="1" x14ac:dyDescent="0.25">
      <c r="A13" s="14" t="s">
        <v>163</v>
      </c>
      <c r="B13" s="25">
        <v>56434.950000000004</v>
      </c>
      <c r="C13" s="188">
        <v>42215.119999999988</v>
      </c>
      <c r="D13" s="345">
        <f t="shared" si="3"/>
        <v>8.1921581373162827E-2</v>
      </c>
      <c r="E13" s="295">
        <f t="shared" si="4"/>
        <v>5.8798767233689986E-2</v>
      </c>
      <c r="F13" s="67">
        <f t="shared" si="5"/>
        <v>-0.25196850533224563</v>
      </c>
      <c r="H13" s="25">
        <v>16804.600999999999</v>
      </c>
      <c r="I13" s="188">
        <v>13870.820000000003</v>
      </c>
      <c r="J13" s="345">
        <f t="shared" si="6"/>
        <v>7.9254928632272389E-2</v>
      </c>
      <c r="K13" s="295">
        <f t="shared" si="7"/>
        <v>6.0736813977574022E-2</v>
      </c>
      <c r="L13" s="67">
        <f t="shared" si="0"/>
        <v>-0.17458200882008418</v>
      </c>
      <c r="N13" s="40">
        <f t="shared" si="1"/>
        <v>2.9776939644670541</v>
      </c>
      <c r="O13" s="201">
        <f t="shared" si="2"/>
        <v>3.2857469077430097</v>
      </c>
      <c r="P13" s="67">
        <f t="shared" si="8"/>
        <v>0.1034535271092208</v>
      </c>
    </row>
    <row r="14" spans="1:16" ht="20.100000000000001" customHeight="1" x14ac:dyDescent="0.25">
      <c r="A14" s="14" t="s">
        <v>170</v>
      </c>
      <c r="B14" s="25">
        <v>32766.419999999987</v>
      </c>
      <c r="C14" s="188">
        <v>41395.250000000015</v>
      </c>
      <c r="D14" s="345">
        <f t="shared" si="3"/>
        <v>4.7564088252709157E-2</v>
      </c>
      <c r="E14" s="295">
        <f t="shared" si="4"/>
        <v>5.7656822231712403E-2</v>
      </c>
      <c r="F14" s="67">
        <f t="shared" si="5"/>
        <v>0.26334369149879755</v>
      </c>
      <c r="H14" s="25">
        <v>7494.0379999999986</v>
      </c>
      <c r="I14" s="188">
        <v>9763.6159999999982</v>
      </c>
      <c r="J14" s="345">
        <f t="shared" si="6"/>
        <v>3.5343858914444755E-2</v>
      </c>
      <c r="K14" s="295">
        <f t="shared" si="7"/>
        <v>4.2752406039474604E-2</v>
      </c>
      <c r="L14" s="67">
        <f t="shared" si="0"/>
        <v>0.30285114647136829</v>
      </c>
      <c r="N14" s="40">
        <f t="shared" si="1"/>
        <v>2.2871091806794888</v>
      </c>
      <c r="O14" s="201">
        <f t="shared" si="2"/>
        <v>2.3586319686437438</v>
      </c>
      <c r="P14" s="67">
        <f t="shared" si="8"/>
        <v>3.1272135396267345E-2</v>
      </c>
    </row>
    <row r="15" spans="1:16" ht="20.100000000000001" customHeight="1" x14ac:dyDescent="0.25">
      <c r="A15" s="14" t="s">
        <v>174</v>
      </c>
      <c r="B15" s="25">
        <v>10700.709999999997</v>
      </c>
      <c r="C15" s="188">
        <v>22799.910000000003</v>
      </c>
      <c r="D15" s="345">
        <f t="shared" si="3"/>
        <v>1.5533265910851643E-2</v>
      </c>
      <c r="E15" s="295">
        <f t="shared" si="4"/>
        <v>3.1756550758095234E-2</v>
      </c>
      <c r="F15" s="67">
        <f t="shared" si="5"/>
        <v>1.130691327958613</v>
      </c>
      <c r="H15" s="25">
        <v>3522.9069999999992</v>
      </c>
      <c r="I15" s="188">
        <v>6145.6790000000037</v>
      </c>
      <c r="J15" s="345">
        <f t="shared" si="6"/>
        <v>1.6614958180984647E-2</v>
      </c>
      <c r="K15" s="295">
        <f t="shared" si="7"/>
        <v>2.6910374598537311E-2</v>
      </c>
      <c r="L15" s="67">
        <f t="shared" si="0"/>
        <v>0.74449084236399232</v>
      </c>
      <c r="N15" s="40">
        <f t="shared" si="1"/>
        <v>3.2922179930116791</v>
      </c>
      <c r="O15" s="201">
        <f t="shared" si="2"/>
        <v>2.6954838856820063</v>
      </c>
      <c r="P15" s="67">
        <f t="shared" si="8"/>
        <v>-0.18125595224749624</v>
      </c>
    </row>
    <row r="16" spans="1:16" ht="20.100000000000001" customHeight="1" x14ac:dyDescent="0.25">
      <c r="A16" s="14" t="s">
        <v>176</v>
      </c>
      <c r="B16" s="25">
        <v>9134.6699999999983</v>
      </c>
      <c r="C16" s="188">
        <v>10411.820000000005</v>
      </c>
      <c r="D16" s="345">
        <f t="shared" si="3"/>
        <v>1.3259985376473073E-2</v>
      </c>
      <c r="E16" s="295">
        <f t="shared" si="4"/>
        <v>1.4501964714516469E-2</v>
      </c>
      <c r="F16" s="67">
        <f t="shared" si="5"/>
        <v>0.13981347985203704</v>
      </c>
      <c r="H16" s="25">
        <v>4408.041000000002</v>
      </c>
      <c r="I16" s="188">
        <v>4742.0099999999984</v>
      </c>
      <c r="J16" s="345">
        <f t="shared" si="6"/>
        <v>2.0789483479145429E-2</v>
      </c>
      <c r="K16" s="295">
        <f t="shared" si="7"/>
        <v>2.0764062921283358E-2</v>
      </c>
      <c r="L16" s="67">
        <f t="shared" si="0"/>
        <v>7.5763587498391294E-2</v>
      </c>
      <c r="N16" s="40">
        <f t="shared" si="1"/>
        <v>4.8256160321062529</v>
      </c>
      <c r="O16" s="201">
        <f t="shared" si="2"/>
        <v>4.554448693888288</v>
      </c>
      <c r="P16" s="67">
        <f t="shared" si="8"/>
        <v>-5.6193310121196605E-2</v>
      </c>
    </row>
    <row r="17" spans="1:16" ht="20.100000000000001" customHeight="1" x14ac:dyDescent="0.25">
      <c r="A17" s="14" t="s">
        <v>171</v>
      </c>
      <c r="B17" s="25">
        <v>18164.86</v>
      </c>
      <c r="C17" s="188">
        <v>16309.410000000003</v>
      </c>
      <c r="D17" s="345">
        <f t="shared" si="3"/>
        <v>2.6368306459421165E-2</v>
      </c>
      <c r="E17" s="295">
        <f t="shared" si="4"/>
        <v>2.2716344340814765E-2</v>
      </c>
      <c r="F17" s="67">
        <f t="shared" si="5"/>
        <v>-0.10214502066077014</v>
      </c>
      <c r="H17" s="25">
        <v>4994.0180000000009</v>
      </c>
      <c r="I17" s="188">
        <v>4640.4819999999982</v>
      </c>
      <c r="J17" s="345">
        <f t="shared" si="6"/>
        <v>2.3553105496422304E-2</v>
      </c>
      <c r="K17" s="295">
        <f t="shared" si="7"/>
        <v>2.0319497477458467E-2</v>
      </c>
      <c r="L17" s="67">
        <f t="shared" si="0"/>
        <v>-7.0791895423685441E-2</v>
      </c>
      <c r="N17" s="40">
        <f t="shared" si="1"/>
        <v>2.7492741479978378</v>
      </c>
      <c r="O17" s="201">
        <f t="shared" si="2"/>
        <v>2.8452788911432094</v>
      </c>
      <c r="P17" s="67">
        <f t="shared" si="8"/>
        <v>3.4920032698553267E-2</v>
      </c>
    </row>
    <row r="18" spans="1:16" ht="20.100000000000001" customHeight="1" x14ac:dyDescent="0.25">
      <c r="A18" s="14" t="s">
        <v>172</v>
      </c>
      <c r="B18" s="25">
        <v>8389.16</v>
      </c>
      <c r="C18" s="188">
        <v>11231.889999999998</v>
      </c>
      <c r="D18" s="345">
        <f t="shared" si="3"/>
        <v>1.2177795029365359E-2</v>
      </c>
      <c r="E18" s="295">
        <f t="shared" si="4"/>
        <v>1.5644188283828405E-2</v>
      </c>
      <c r="F18" s="67">
        <f t="shared" si="5"/>
        <v>0.33885752566407101</v>
      </c>
      <c r="H18" s="25">
        <v>3512.828</v>
      </c>
      <c r="I18" s="188">
        <v>4591.3160000000007</v>
      </c>
      <c r="J18" s="345">
        <f t="shared" si="6"/>
        <v>1.6567422959786322E-2</v>
      </c>
      <c r="K18" s="295">
        <f t="shared" si="7"/>
        <v>2.0104211993541784E-2</v>
      </c>
      <c r="L18" s="67">
        <f t="shared" si="0"/>
        <v>0.30701417775080386</v>
      </c>
      <c r="N18" s="40">
        <f t="shared" si="1"/>
        <v>4.1873417600808667</v>
      </c>
      <c r="O18" s="201">
        <f t="shared" si="2"/>
        <v>4.08775014712573</v>
      </c>
      <c r="P18" s="67">
        <f t="shared" si="8"/>
        <v>-2.3783970514318208E-2</v>
      </c>
    </row>
    <row r="19" spans="1:16" ht="20.100000000000001" customHeight="1" x14ac:dyDescent="0.25">
      <c r="A19" s="14" t="s">
        <v>168</v>
      </c>
      <c r="B19" s="25">
        <v>13421.829999999998</v>
      </c>
      <c r="C19" s="188">
        <v>12231.800000000001</v>
      </c>
      <c r="D19" s="345">
        <f t="shared" si="3"/>
        <v>1.9483273016486377E-2</v>
      </c>
      <c r="E19" s="295">
        <f t="shared" si="4"/>
        <v>1.7036899600168125E-2</v>
      </c>
      <c r="F19" s="67">
        <f t="shared" si="5"/>
        <v>-8.8663766416352846E-2</v>
      </c>
      <c r="H19" s="25">
        <v>4643.6339999999991</v>
      </c>
      <c r="I19" s="188">
        <v>4457.34</v>
      </c>
      <c r="J19" s="345">
        <f t="shared" si="6"/>
        <v>2.1900602178200692E-2</v>
      </c>
      <c r="K19" s="295">
        <f t="shared" si="7"/>
        <v>1.9517564961177476E-2</v>
      </c>
      <c r="L19" s="67">
        <f t="shared" si="0"/>
        <v>-4.0118148846355894E-2</v>
      </c>
      <c r="N19" s="40">
        <f t="shared" si="1"/>
        <v>3.4597621933819758</v>
      </c>
      <c r="O19" s="201">
        <f t="shared" si="2"/>
        <v>3.644058928367043</v>
      </c>
      <c r="P19" s="67">
        <f t="shared" si="8"/>
        <v>5.326861347222079E-2</v>
      </c>
    </row>
    <row r="20" spans="1:16" ht="20.100000000000001" customHeight="1" x14ac:dyDescent="0.25">
      <c r="A20" s="14" t="s">
        <v>166</v>
      </c>
      <c r="B20" s="25">
        <v>13674.420000000004</v>
      </c>
      <c r="C20" s="188">
        <v>12674.000000000004</v>
      </c>
      <c r="D20" s="345">
        <f t="shared" si="3"/>
        <v>1.984993538154646E-2</v>
      </c>
      <c r="E20" s="295">
        <f t="shared" si="4"/>
        <v>1.7652811976367408E-2</v>
      </c>
      <c r="F20" s="67">
        <f t="shared" si="5"/>
        <v>-7.3159958521092652E-2</v>
      </c>
      <c r="H20" s="25">
        <v>4035.3260000000009</v>
      </c>
      <c r="I20" s="188">
        <v>4300.5439999999999</v>
      </c>
      <c r="J20" s="345">
        <f t="shared" si="6"/>
        <v>1.903166127764374E-2</v>
      </c>
      <c r="K20" s="295">
        <f t="shared" si="7"/>
        <v>1.8830994918135485E-2</v>
      </c>
      <c r="L20" s="67">
        <f t="shared" si="0"/>
        <v>6.5724057981932288E-2</v>
      </c>
      <c r="N20" s="40">
        <f t="shared" si="1"/>
        <v>2.9510034063601962</v>
      </c>
      <c r="O20" s="201">
        <f t="shared" si="2"/>
        <v>3.393201830519172</v>
      </c>
      <c r="P20" s="67">
        <f t="shared" si="8"/>
        <v>0.14984680234726966</v>
      </c>
    </row>
    <row r="21" spans="1:16" ht="20.100000000000001" customHeight="1" x14ac:dyDescent="0.25">
      <c r="A21" s="14" t="s">
        <v>175</v>
      </c>
      <c r="B21" s="25">
        <v>10712.210000000001</v>
      </c>
      <c r="C21" s="188">
        <v>10138.090000000002</v>
      </c>
      <c r="D21" s="345">
        <f t="shared" si="3"/>
        <v>1.554995943473696E-2</v>
      </c>
      <c r="E21" s="295">
        <f t="shared" si="4"/>
        <v>1.4120703532388404E-2</v>
      </c>
      <c r="F21" s="67">
        <f t="shared" si="5"/>
        <v>-5.3594916455147808E-2</v>
      </c>
      <c r="H21" s="25">
        <v>3895.603999999998</v>
      </c>
      <c r="I21" s="188">
        <v>3798.752</v>
      </c>
      <c r="J21" s="345">
        <f t="shared" si="6"/>
        <v>1.8372695489740857E-2</v>
      </c>
      <c r="K21" s="295">
        <f t="shared" si="7"/>
        <v>1.6633774612527394E-2</v>
      </c>
      <c r="L21" s="67">
        <f t="shared" si="0"/>
        <v>-2.4861869943659083E-2</v>
      </c>
      <c r="N21" s="40">
        <f t="shared" si="1"/>
        <v>3.6366015976161759</v>
      </c>
      <c r="O21" s="201">
        <f t="shared" si="2"/>
        <v>3.7470095451904637</v>
      </c>
      <c r="P21" s="67">
        <f t="shared" si="8"/>
        <v>3.0360198831420309E-2</v>
      </c>
    </row>
    <row r="22" spans="1:16" ht="20.100000000000001" customHeight="1" x14ac:dyDescent="0.25">
      <c r="A22" s="14" t="s">
        <v>177</v>
      </c>
      <c r="B22" s="25">
        <v>10385.889999999994</v>
      </c>
      <c r="C22" s="188">
        <v>9363.1500000000033</v>
      </c>
      <c r="D22" s="345">
        <f t="shared" si="3"/>
        <v>1.5076269807410435E-2</v>
      </c>
      <c r="E22" s="295">
        <f t="shared" si="4"/>
        <v>1.3041338682067579E-2</v>
      </c>
      <c r="F22" s="67">
        <f t="shared" si="5"/>
        <v>-9.8473987303927854E-2</v>
      </c>
      <c r="H22" s="25">
        <v>3546.4819999999995</v>
      </c>
      <c r="I22" s="188">
        <v>3651.8179999999998</v>
      </c>
      <c r="J22" s="345">
        <f t="shared" si="6"/>
        <v>1.6726144096229276E-2</v>
      </c>
      <c r="K22" s="295">
        <f t="shared" si="7"/>
        <v>1.5990387774187563E-2</v>
      </c>
      <c r="L22" s="67">
        <f t="shared" si="0"/>
        <v>2.9701546490296653E-2</v>
      </c>
      <c r="N22" s="40">
        <f t="shared" si="1"/>
        <v>3.4147116905724992</v>
      </c>
      <c r="O22" s="201">
        <f t="shared" si="2"/>
        <v>3.9002023891532209</v>
      </c>
      <c r="P22" s="67">
        <f t="shared" si="8"/>
        <v>0.14217619013666302</v>
      </c>
    </row>
    <row r="23" spans="1:16" ht="20.100000000000001" customHeight="1" x14ac:dyDescent="0.25">
      <c r="A23" s="14" t="s">
        <v>178</v>
      </c>
      <c r="B23" s="25">
        <v>7764.4900000000016</v>
      </c>
      <c r="C23" s="188">
        <v>10885.589999999997</v>
      </c>
      <c r="D23" s="345">
        <f t="shared" si="3"/>
        <v>1.1271017328022956E-2</v>
      </c>
      <c r="E23" s="295">
        <f t="shared" si="4"/>
        <v>1.5161848944439418E-2</v>
      </c>
      <c r="F23" s="67">
        <f t="shared" si="5"/>
        <v>0.40197102449742278</v>
      </c>
      <c r="H23" s="25">
        <v>1672.2459999999996</v>
      </c>
      <c r="I23" s="188">
        <v>2517.0569999999993</v>
      </c>
      <c r="J23" s="345">
        <f t="shared" si="6"/>
        <v>7.8867530020857359E-3</v>
      </c>
      <c r="K23" s="295">
        <f t="shared" si="7"/>
        <v>1.1021556243967586E-2</v>
      </c>
      <c r="L23" s="67">
        <f t="shared" si="0"/>
        <v>0.50519540785267236</v>
      </c>
      <c r="N23" s="40">
        <f t="shared" si="1"/>
        <v>2.1537100311804114</v>
      </c>
      <c r="O23" s="201">
        <f t="shared" si="2"/>
        <v>2.3122834867012263</v>
      </c>
      <c r="P23" s="67">
        <f t="shared" si="8"/>
        <v>7.3628043341518706E-2</v>
      </c>
    </row>
    <row r="24" spans="1:16" ht="20.100000000000001" customHeight="1" x14ac:dyDescent="0.25">
      <c r="A24" s="14" t="s">
        <v>179</v>
      </c>
      <c r="B24" s="25">
        <v>4220.9500000000007</v>
      </c>
      <c r="C24" s="188">
        <v>8197.67</v>
      </c>
      <c r="D24" s="345">
        <f t="shared" si="3"/>
        <v>6.1271764907570867E-3</v>
      </c>
      <c r="E24" s="295">
        <f t="shared" si="4"/>
        <v>1.14180153980044E-2</v>
      </c>
      <c r="F24" s="67">
        <f t="shared" ref="F24:F25" si="9">(C24-B24)/B24</f>
        <v>0.94213861808360644</v>
      </c>
      <c r="H24" s="25">
        <v>1261.9580000000003</v>
      </c>
      <c r="I24" s="188">
        <v>2482.2619999999988</v>
      </c>
      <c r="J24" s="345">
        <f t="shared" si="6"/>
        <v>5.9517266269472997E-3</v>
      </c>
      <c r="K24" s="295">
        <f t="shared" si="7"/>
        <v>1.0869197735793611E-2</v>
      </c>
      <c r="L24" s="67">
        <f t="shared" si="0"/>
        <v>0.96699256235151898</v>
      </c>
      <c r="N24" s="40">
        <f t="shared" si="1"/>
        <v>2.9897487532427536</v>
      </c>
      <c r="O24" s="201">
        <f t="shared" si="2"/>
        <v>3.0280091782177116</v>
      </c>
      <c r="P24" s="67">
        <f t="shared" ref="P24:P27" si="10">(O24-N24)/N24</f>
        <v>1.2797204090631327E-2</v>
      </c>
    </row>
    <row r="25" spans="1:16" ht="20.100000000000001" customHeight="1" x14ac:dyDescent="0.25">
      <c r="A25" s="14" t="s">
        <v>183</v>
      </c>
      <c r="B25" s="25">
        <v>4903.6899999999996</v>
      </c>
      <c r="C25" s="188">
        <v>8194.59</v>
      </c>
      <c r="D25" s="345">
        <f t="shared" si="3"/>
        <v>7.1182492296664526E-3</v>
      </c>
      <c r="E25" s="295">
        <f t="shared" si="4"/>
        <v>1.1413725461055749E-2</v>
      </c>
      <c r="F25" s="67">
        <f t="shared" si="9"/>
        <v>0.67110686034394529</v>
      </c>
      <c r="H25" s="25">
        <v>1460.4149999999995</v>
      </c>
      <c r="I25" s="188">
        <v>2445.232</v>
      </c>
      <c r="J25" s="345">
        <f t="shared" si="6"/>
        <v>6.8877021595752288E-3</v>
      </c>
      <c r="K25" s="295">
        <f t="shared" si="7"/>
        <v>1.0707052727669399E-2</v>
      </c>
      <c r="L25" s="67">
        <f t="shared" si="0"/>
        <v>0.67434051279944451</v>
      </c>
      <c r="N25" s="40">
        <f t="shared" si="1"/>
        <v>2.9781960115749562</v>
      </c>
      <c r="O25" s="201">
        <f t="shared" si="2"/>
        <v>2.9839589290007185</v>
      </c>
      <c r="P25" s="67">
        <f t="shared" si="10"/>
        <v>1.9350363117015578E-3</v>
      </c>
    </row>
    <row r="26" spans="1:16" ht="20.100000000000001" customHeight="1" x14ac:dyDescent="0.25">
      <c r="A26" s="14" t="s">
        <v>181</v>
      </c>
      <c r="B26" s="25">
        <v>5763.13</v>
      </c>
      <c r="C26" s="188">
        <v>7215.2400000000007</v>
      </c>
      <c r="D26" s="345">
        <f t="shared" si="3"/>
        <v>8.3658215921005655E-3</v>
      </c>
      <c r="E26" s="295">
        <f t="shared" si="4"/>
        <v>1.0049650866684957E-2</v>
      </c>
      <c r="F26" s="67">
        <f t="shared" si="5"/>
        <v>0.2519655117965412</v>
      </c>
      <c r="H26" s="25">
        <v>1924.9839999999997</v>
      </c>
      <c r="I26" s="188">
        <v>2197.1219999999998</v>
      </c>
      <c r="J26" s="345">
        <f t="shared" si="6"/>
        <v>9.0787320411990866E-3</v>
      </c>
      <c r="K26" s="295">
        <f t="shared" si="7"/>
        <v>9.6206417645125063E-3</v>
      </c>
      <c r="L26" s="67">
        <f t="shared" si="0"/>
        <v>0.1413715646467712</v>
      </c>
      <c r="N26" s="40">
        <f t="shared" si="1"/>
        <v>3.3401710528827211</v>
      </c>
      <c r="O26" s="201">
        <f t="shared" si="2"/>
        <v>3.0451128444791853</v>
      </c>
      <c r="P26" s="67">
        <f t="shared" si="10"/>
        <v>-8.8336256955728956E-2</v>
      </c>
    </row>
    <row r="27" spans="1:16" ht="20.100000000000001" customHeight="1" x14ac:dyDescent="0.25">
      <c r="A27" s="14" t="s">
        <v>173</v>
      </c>
      <c r="B27" s="25">
        <v>5442.68</v>
      </c>
      <c r="C27" s="188">
        <v>5147.3200000000015</v>
      </c>
      <c r="D27" s="345">
        <f t="shared" si="3"/>
        <v>7.9006529200094239E-3</v>
      </c>
      <c r="E27" s="295">
        <f t="shared" si="4"/>
        <v>7.1693760566668369E-3</v>
      </c>
      <c r="F27" s="67">
        <f t="shared" si="5"/>
        <v>-5.426738298044323E-2</v>
      </c>
      <c r="H27" s="25">
        <v>2168.8290000000006</v>
      </c>
      <c r="I27" s="188">
        <v>2014.3630000000003</v>
      </c>
      <c r="J27" s="345">
        <f t="shared" si="6"/>
        <v>1.0228769347787712E-2</v>
      </c>
      <c r="K27" s="295">
        <f t="shared" si="7"/>
        <v>8.8203863084019493E-3</v>
      </c>
      <c r="L27" s="67">
        <f t="shared" si="0"/>
        <v>-7.1220921520322861E-2</v>
      </c>
      <c r="N27" s="40">
        <f t="shared" si="1"/>
        <v>3.9848548876656364</v>
      </c>
      <c r="O27" s="201">
        <f t="shared" si="2"/>
        <v>3.9134209646961908</v>
      </c>
      <c r="P27" s="67">
        <f t="shared" si="10"/>
        <v>-1.7926354907064696E-2</v>
      </c>
    </row>
    <row r="28" spans="1:16" ht="20.100000000000001" customHeight="1" x14ac:dyDescent="0.25">
      <c r="A28" s="14" t="s">
        <v>185</v>
      </c>
      <c r="B28" s="25">
        <v>3045.5000000000009</v>
      </c>
      <c r="C28" s="188">
        <v>2736.23</v>
      </c>
      <c r="D28" s="345">
        <f t="shared" si="3"/>
        <v>4.4208806080623343E-3</v>
      </c>
      <c r="E28" s="295">
        <f t="shared" si="4"/>
        <v>3.8111214860419582E-3</v>
      </c>
      <c r="F28" s="67">
        <f t="shared" si="5"/>
        <v>-0.10154982761451348</v>
      </c>
      <c r="H28" s="25">
        <v>1762.5590000000002</v>
      </c>
      <c r="I28" s="188">
        <v>1948.5349999999999</v>
      </c>
      <c r="J28" s="345">
        <f t="shared" si="6"/>
        <v>8.312692919943139E-3</v>
      </c>
      <c r="K28" s="295">
        <f t="shared" si="7"/>
        <v>8.5321421389501235E-3</v>
      </c>
      <c r="L28" s="67">
        <f t="shared" si="0"/>
        <v>0.10551476574684855</v>
      </c>
      <c r="N28" s="40">
        <f t="shared" si="1"/>
        <v>5.7874207847644055</v>
      </c>
      <c r="O28" s="201">
        <f t="shared" si="2"/>
        <v>7.1212398080570702</v>
      </c>
      <c r="P28" s="67">
        <f t="shared" si="8"/>
        <v>0.23046864447872731</v>
      </c>
    </row>
    <row r="29" spans="1:16" ht="20.100000000000001" customHeight="1" x14ac:dyDescent="0.25">
      <c r="A29" s="14" t="s">
        <v>186</v>
      </c>
      <c r="B29" s="25">
        <v>1999.5199999999993</v>
      </c>
      <c r="C29" s="188">
        <v>13220.950000000003</v>
      </c>
      <c r="D29" s="345">
        <f t="shared" si="3"/>
        <v>2.9025247721007367E-3</v>
      </c>
      <c r="E29" s="295">
        <f t="shared" si="4"/>
        <v>1.8414623993920992E-2</v>
      </c>
      <c r="F29" s="67">
        <f>(C29-B29)/B29</f>
        <v>5.6120618948547687</v>
      </c>
      <c r="H29" s="25">
        <v>565.80499999999995</v>
      </c>
      <c r="I29" s="188">
        <v>1935.8760000000002</v>
      </c>
      <c r="J29" s="345">
        <f t="shared" si="6"/>
        <v>2.6684855471893012E-3</v>
      </c>
      <c r="K29" s="295">
        <f t="shared" si="7"/>
        <v>8.4767115783818178E-3</v>
      </c>
      <c r="L29" s="67">
        <f t="shared" si="0"/>
        <v>2.421454387995865</v>
      </c>
      <c r="N29" s="40">
        <f t="shared" si="1"/>
        <v>2.8297041289909588</v>
      </c>
      <c r="O29" s="201">
        <f t="shared" si="2"/>
        <v>1.4642487869631151</v>
      </c>
      <c r="P29" s="67">
        <f>(O29-N29)/N29</f>
        <v>-0.48254350270703034</v>
      </c>
    </row>
    <row r="30" spans="1:16" ht="20.100000000000001" customHeight="1" x14ac:dyDescent="0.25">
      <c r="A30" s="14" t="s">
        <v>202</v>
      </c>
      <c r="B30" s="25">
        <v>5411.6000000000013</v>
      </c>
      <c r="C30" s="188">
        <v>4727.62</v>
      </c>
      <c r="D30" s="345">
        <f t="shared" si="3"/>
        <v>7.8555368571959043E-3</v>
      </c>
      <c r="E30" s="295">
        <f t="shared" si="4"/>
        <v>6.5848025055794583E-3</v>
      </c>
      <c r="F30" s="67">
        <f t="shared" si="5"/>
        <v>-0.12639145539212085</v>
      </c>
      <c r="H30" s="25">
        <v>1281.626</v>
      </c>
      <c r="I30" s="188">
        <v>1289.491</v>
      </c>
      <c r="J30" s="345">
        <f t="shared" si="6"/>
        <v>6.044486100161779E-3</v>
      </c>
      <c r="K30" s="295">
        <f t="shared" si="7"/>
        <v>5.6463550815853631E-3</v>
      </c>
      <c r="L30" s="67">
        <f t="shared" si="0"/>
        <v>6.1367356779590994E-3</v>
      </c>
      <c r="N30" s="40">
        <f t="shared" si="1"/>
        <v>2.3682940350358486</v>
      </c>
      <c r="O30" s="201">
        <f t="shared" si="2"/>
        <v>2.7275690516581279</v>
      </c>
      <c r="P30" s="67">
        <f t="shared" si="8"/>
        <v>0.15170203163427765</v>
      </c>
    </row>
    <row r="31" spans="1:16" ht="20.100000000000001" customHeight="1" x14ac:dyDescent="0.25">
      <c r="A31" s="14" t="s">
        <v>200</v>
      </c>
      <c r="B31" s="25">
        <v>4799.7700000000004</v>
      </c>
      <c r="C31" s="188">
        <v>5275.9500000000007</v>
      </c>
      <c r="D31" s="345">
        <f t="shared" si="3"/>
        <v>6.9673978381741414E-3</v>
      </c>
      <c r="E31" s="295">
        <f t="shared" si="4"/>
        <v>7.3485366377399096E-3</v>
      </c>
      <c r="F31" s="67">
        <f t="shared" si="5"/>
        <v>9.9208920427437203E-2</v>
      </c>
      <c r="H31" s="25">
        <v>1049.67</v>
      </c>
      <c r="I31" s="188">
        <v>1113.4280000000001</v>
      </c>
      <c r="J31" s="345">
        <f t="shared" si="6"/>
        <v>4.9505204519546386E-3</v>
      </c>
      <c r="K31" s="295">
        <f t="shared" si="7"/>
        <v>4.8754197166009129E-3</v>
      </c>
      <c r="L31" s="67">
        <f t="shared" si="0"/>
        <v>6.0740994788838432E-2</v>
      </c>
      <c r="N31" s="40">
        <f t="shared" si="1"/>
        <v>2.1869172897868023</v>
      </c>
      <c r="O31" s="201">
        <f t="shared" si="2"/>
        <v>2.1103839119021215</v>
      </c>
      <c r="P31" s="67">
        <f t="shared" si="8"/>
        <v>-3.4996009333367113E-2</v>
      </c>
    </row>
    <row r="32" spans="1:16" ht="20.100000000000001" customHeight="1" thickBot="1" x14ac:dyDescent="0.3">
      <c r="A32" s="14" t="s">
        <v>17</v>
      </c>
      <c r="B32" s="25">
        <f>B33-SUM(B7:B31)</f>
        <v>27949.530000000028</v>
      </c>
      <c r="C32" s="188">
        <f>C33-SUM(C7:C31)</f>
        <v>30368.480000000214</v>
      </c>
      <c r="D32" s="345">
        <f t="shared" si="3"/>
        <v>4.0571838838107548E-2</v>
      </c>
      <c r="E32" s="295">
        <f t="shared" si="4"/>
        <v>4.2298332605971101E-2</v>
      </c>
      <c r="F32" s="67">
        <f t="shared" si="5"/>
        <v>8.6547072526807559E-2</v>
      </c>
      <c r="H32" s="25">
        <f>H33-SUM(H7:H31)</f>
        <v>9518.5400000000664</v>
      </c>
      <c r="I32" s="188">
        <f>I33-SUM(I7:I31)</f>
        <v>11852.907000000065</v>
      </c>
      <c r="J32" s="345">
        <f t="shared" si="6"/>
        <v>4.489194408028107E-2</v>
      </c>
      <c r="K32" s="295">
        <f t="shared" si="7"/>
        <v>5.1900883116678662E-2</v>
      </c>
      <c r="L32" s="67">
        <f t="shared" si="0"/>
        <v>0.24524422863170003</v>
      </c>
      <c r="N32" s="40">
        <f t="shared" si="1"/>
        <v>3.405617196425148</v>
      </c>
      <c r="O32" s="201">
        <f t="shared" si="2"/>
        <v>3.9030293910001363</v>
      </c>
      <c r="P32" s="67">
        <f t="shared" si="8"/>
        <v>0.146056402080985</v>
      </c>
    </row>
    <row r="33" spans="1:16" ht="26.25" customHeight="1" thickBot="1" x14ac:dyDescent="0.3">
      <c r="A33" s="18" t="s">
        <v>18</v>
      </c>
      <c r="B33" s="23">
        <v>688889.9</v>
      </c>
      <c r="C33" s="193">
        <v>717959.27000000014</v>
      </c>
      <c r="D33" s="341">
        <f>SUM(D7:D32)</f>
        <v>0.99999999999999978</v>
      </c>
      <c r="E33" s="342">
        <f>SUM(E7:E32)</f>
        <v>1.0000000000000002</v>
      </c>
      <c r="F33" s="72">
        <f t="shared" si="5"/>
        <v>4.219741064573615E-2</v>
      </c>
      <c r="G33" s="2"/>
      <c r="H33" s="23">
        <v>212032.25200000007</v>
      </c>
      <c r="I33" s="193">
        <v>228375.82500000007</v>
      </c>
      <c r="J33" s="341">
        <f>SUM(J7:J32)</f>
        <v>1</v>
      </c>
      <c r="K33" s="342">
        <f>SUM(K7:K32)</f>
        <v>0.99999999999999989</v>
      </c>
      <c r="L33" s="72">
        <f t="shared" si="0"/>
        <v>7.708059904018752E-2</v>
      </c>
      <c r="N33" s="35">
        <f t="shared" si="1"/>
        <v>3.0778830114942908</v>
      </c>
      <c r="O33" s="194">
        <f t="shared" si="2"/>
        <v>3.1809022397607603</v>
      </c>
      <c r="P33" s="72">
        <f t="shared" si="8"/>
        <v>3.3470807006551674E-2</v>
      </c>
    </row>
    <row r="35" spans="1:16" ht="15.75" thickBot="1" x14ac:dyDescent="0.3"/>
    <row r="36" spans="1:16" x14ac:dyDescent="0.25">
      <c r="A36" s="468" t="s">
        <v>2</v>
      </c>
      <c r="B36" s="461" t="s">
        <v>1</v>
      </c>
      <c r="C36" s="452"/>
      <c r="D36" s="461" t="s">
        <v>116</v>
      </c>
      <c r="E36" s="452"/>
      <c r="F36" s="176" t="s">
        <v>0</v>
      </c>
      <c r="H36" s="471" t="s">
        <v>19</v>
      </c>
      <c r="I36" s="472"/>
      <c r="J36" s="461" t="s">
        <v>116</v>
      </c>
      <c r="K36" s="457"/>
      <c r="L36" s="176" t="s">
        <v>0</v>
      </c>
      <c r="N36" s="451" t="s">
        <v>22</v>
      </c>
      <c r="O36" s="452"/>
      <c r="P36" s="176" t="s">
        <v>0</v>
      </c>
    </row>
    <row r="37" spans="1:16" x14ac:dyDescent="0.25">
      <c r="A37" s="469"/>
      <c r="B37" s="462" t="str">
        <f>B5</f>
        <v>jan-dez</v>
      </c>
      <c r="C37" s="454"/>
      <c r="D37" s="462" t="str">
        <f>B5</f>
        <v>jan-dez</v>
      </c>
      <c r="E37" s="454"/>
      <c r="F37" s="177" t="str">
        <f>F5</f>
        <v>2021/2020</v>
      </c>
      <c r="H37" s="449" t="str">
        <f>B5</f>
        <v>jan-dez</v>
      </c>
      <c r="I37" s="454"/>
      <c r="J37" s="462" t="str">
        <f>B5</f>
        <v>jan-dez</v>
      </c>
      <c r="K37" s="450"/>
      <c r="L37" s="177" t="str">
        <f>L5</f>
        <v>2021/2020</v>
      </c>
      <c r="N37" s="449" t="str">
        <f>B5</f>
        <v>jan-dez</v>
      </c>
      <c r="O37" s="450"/>
      <c r="P37" s="177" t="str">
        <f>P5</f>
        <v>2021/2020</v>
      </c>
    </row>
    <row r="38" spans="1:16" ht="19.5" customHeight="1" thickBot="1" x14ac:dyDescent="0.3">
      <c r="A38" s="470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165</v>
      </c>
      <c r="B39" s="46">
        <v>87471.65</v>
      </c>
      <c r="C39" s="195">
        <v>90848.790000000023</v>
      </c>
      <c r="D39" s="345">
        <f t="shared" ref="D39:D61" si="11">B39/$B$62</f>
        <v>0.31782908697168766</v>
      </c>
      <c r="E39" s="344">
        <f t="shared" ref="E39:E61" si="12">C39/$C$62</f>
        <v>0.29086668059387538</v>
      </c>
      <c r="F39" s="67">
        <f>(C39-B39)/B39</f>
        <v>3.8608394834212328E-2</v>
      </c>
      <c r="H39" s="46">
        <v>21714.860999999997</v>
      </c>
      <c r="I39" s="195">
        <v>22893.039000000001</v>
      </c>
      <c r="J39" s="345">
        <f t="shared" ref="J39:J61" si="13">H39/$H$62</f>
        <v>0.3026723090405668</v>
      </c>
      <c r="K39" s="344">
        <f t="shared" ref="K39:K61" si="14">I39/$I$62</f>
        <v>0.2797455818896149</v>
      </c>
      <c r="L39" s="67">
        <f t="shared" ref="L39:L62" si="15">(I39-H39)/H39</f>
        <v>5.425675992123568E-2</v>
      </c>
      <c r="N39" s="40">
        <f t="shared" ref="N39:N62" si="16">(H39/B39)*10</f>
        <v>2.4825027308848067</v>
      </c>
      <c r="O39" s="200">
        <f t="shared" ref="O39:O62" si="17">(I39/C39)*10</f>
        <v>2.5199057686954331</v>
      </c>
      <c r="P39" s="76">
        <f t="shared" si="8"/>
        <v>1.5066665323383308E-2</v>
      </c>
    </row>
    <row r="40" spans="1:16" ht="20.100000000000001" customHeight="1" x14ac:dyDescent="0.25">
      <c r="A40" s="45" t="s">
        <v>161</v>
      </c>
      <c r="B40" s="25">
        <v>65409.950000000004</v>
      </c>
      <c r="C40" s="188">
        <v>63640.580000000009</v>
      </c>
      <c r="D40" s="345">
        <f t="shared" si="11"/>
        <v>0.23766768647171677</v>
      </c>
      <c r="E40" s="295">
        <f t="shared" si="12"/>
        <v>0.20375531975350436</v>
      </c>
      <c r="F40" s="67">
        <f t="shared" ref="F40:F62" si="18">(C40-B40)/B40</f>
        <v>-2.7050471679002892E-2</v>
      </c>
      <c r="H40" s="25">
        <v>14159.213</v>
      </c>
      <c r="I40" s="188">
        <v>14196.760999999997</v>
      </c>
      <c r="J40" s="345">
        <f t="shared" si="13"/>
        <v>0.19735800716878693</v>
      </c>
      <c r="K40" s="295">
        <f t="shared" si="14"/>
        <v>0.17347985852349224</v>
      </c>
      <c r="L40" s="67">
        <f t="shared" si="15"/>
        <v>2.6518423022520421E-3</v>
      </c>
      <c r="N40" s="40">
        <f t="shared" si="16"/>
        <v>2.1646879412077213</v>
      </c>
      <c r="O40" s="201">
        <f t="shared" si="17"/>
        <v>2.2307717811496994</v>
      </c>
      <c r="P40" s="67">
        <f t="shared" si="8"/>
        <v>3.0528113860655882E-2</v>
      </c>
    </row>
    <row r="41" spans="1:16" ht="20.100000000000001" customHeight="1" x14ac:dyDescent="0.25">
      <c r="A41" s="45" t="s">
        <v>170</v>
      </c>
      <c r="B41" s="25">
        <v>32766.419999999987</v>
      </c>
      <c r="C41" s="188">
        <v>41395.250000000015</v>
      </c>
      <c r="D41" s="345">
        <f t="shared" si="11"/>
        <v>0.11905710423812564</v>
      </c>
      <c r="E41" s="295">
        <f t="shared" si="12"/>
        <v>0.13253339928747118</v>
      </c>
      <c r="F41" s="67">
        <f t="shared" si="18"/>
        <v>0.26334369149879755</v>
      </c>
      <c r="H41" s="25">
        <v>7494.0379999999986</v>
      </c>
      <c r="I41" s="188">
        <v>9763.6159999999982</v>
      </c>
      <c r="J41" s="345">
        <f t="shared" si="13"/>
        <v>0.10445555168406333</v>
      </c>
      <c r="K41" s="295">
        <f t="shared" si="14"/>
        <v>0.11930825082972836</v>
      </c>
      <c r="L41" s="67">
        <f t="shared" si="15"/>
        <v>0.30285114647136829</v>
      </c>
      <c r="N41" s="40">
        <f t="shared" si="16"/>
        <v>2.2871091806794888</v>
      </c>
      <c r="O41" s="201">
        <f t="shared" si="17"/>
        <v>2.3586319686437438</v>
      </c>
      <c r="P41" s="67">
        <f t="shared" si="8"/>
        <v>3.1272135396267345E-2</v>
      </c>
    </row>
    <row r="42" spans="1:16" ht="20.100000000000001" customHeight="1" x14ac:dyDescent="0.25">
      <c r="A42" s="45" t="s">
        <v>174</v>
      </c>
      <c r="B42" s="25">
        <v>10700.709999999997</v>
      </c>
      <c r="C42" s="188">
        <v>22799.910000000003</v>
      </c>
      <c r="D42" s="345">
        <f t="shared" si="11"/>
        <v>3.8881133364339272E-2</v>
      </c>
      <c r="E42" s="295">
        <f t="shared" si="12"/>
        <v>7.2997495503672682E-2</v>
      </c>
      <c r="F42" s="67">
        <f t="shared" si="18"/>
        <v>1.130691327958613</v>
      </c>
      <c r="H42" s="25">
        <v>3522.9069999999992</v>
      </c>
      <c r="I42" s="188">
        <v>6145.6790000000037</v>
      </c>
      <c r="J42" s="345">
        <f t="shared" si="13"/>
        <v>4.9103993630222914E-2</v>
      </c>
      <c r="K42" s="295">
        <f t="shared" si="14"/>
        <v>7.5098222999654504E-2</v>
      </c>
      <c r="L42" s="67">
        <f t="shared" si="15"/>
        <v>0.74449084236399232</v>
      </c>
      <c r="N42" s="40">
        <f t="shared" si="16"/>
        <v>3.2922179930116791</v>
      </c>
      <c r="O42" s="201">
        <f t="shared" si="17"/>
        <v>2.6954838856820063</v>
      </c>
      <c r="P42" s="67">
        <f t="shared" si="8"/>
        <v>-0.18125595224749624</v>
      </c>
    </row>
    <row r="43" spans="1:16" ht="20.100000000000001" customHeight="1" x14ac:dyDescent="0.25">
      <c r="A43" s="45" t="s">
        <v>171</v>
      </c>
      <c r="B43" s="25">
        <v>18164.86</v>
      </c>
      <c r="C43" s="188">
        <v>16309.410000000003</v>
      </c>
      <c r="D43" s="345">
        <f t="shared" si="11"/>
        <v>6.6002194639846523E-2</v>
      </c>
      <c r="E43" s="295">
        <f t="shared" si="12"/>
        <v>5.2217139591452529E-2</v>
      </c>
      <c r="F43" s="67">
        <f t="shared" si="18"/>
        <v>-0.10214502066077014</v>
      </c>
      <c r="H43" s="25">
        <v>4994.0180000000009</v>
      </c>
      <c r="I43" s="188">
        <v>4640.4819999999982</v>
      </c>
      <c r="J43" s="345">
        <f t="shared" si="13"/>
        <v>6.9609055266352096E-2</v>
      </c>
      <c r="K43" s="295">
        <f t="shared" si="14"/>
        <v>5.6705199224021043E-2</v>
      </c>
      <c r="L43" s="67">
        <f t="shared" si="15"/>
        <v>-7.0791895423685441E-2</v>
      </c>
      <c r="N43" s="40">
        <f t="shared" si="16"/>
        <v>2.7492741479978378</v>
      </c>
      <c r="O43" s="201">
        <f t="shared" si="17"/>
        <v>2.8452788911432094</v>
      </c>
      <c r="P43" s="67">
        <f t="shared" si="8"/>
        <v>3.4920032698553267E-2</v>
      </c>
    </row>
    <row r="44" spans="1:16" ht="20.100000000000001" customHeight="1" x14ac:dyDescent="0.25">
      <c r="A44" s="45" t="s">
        <v>168</v>
      </c>
      <c r="B44" s="25">
        <v>13421.829999999998</v>
      </c>
      <c r="C44" s="188">
        <v>12231.800000000001</v>
      </c>
      <c r="D44" s="345">
        <f t="shared" si="11"/>
        <v>4.8768349223882325E-2</v>
      </c>
      <c r="E44" s="295">
        <f t="shared" si="12"/>
        <v>3.916203026686612E-2</v>
      </c>
      <c r="F44" s="67">
        <f t="shared" si="18"/>
        <v>-8.8663766416352846E-2</v>
      </c>
      <c r="H44" s="25">
        <v>4643.6339999999991</v>
      </c>
      <c r="I44" s="188">
        <v>4457.34</v>
      </c>
      <c r="J44" s="345">
        <f t="shared" si="13"/>
        <v>6.4725232416605535E-2</v>
      </c>
      <c r="K44" s="295">
        <f t="shared" si="14"/>
        <v>5.4467262820801388E-2</v>
      </c>
      <c r="L44" s="67">
        <f t="shared" si="15"/>
        <v>-4.0118148846355894E-2</v>
      </c>
      <c r="N44" s="40">
        <f t="shared" si="16"/>
        <v>3.4597621933819758</v>
      </c>
      <c r="O44" s="201">
        <f t="shared" si="17"/>
        <v>3.644058928367043</v>
      </c>
      <c r="P44" s="67">
        <f t="shared" si="8"/>
        <v>5.326861347222079E-2</v>
      </c>
    </row>
    <row r="45" spans="1:16" ht="20.100000000000001" customHeight="1" x14ac:dyDescent="0.25">
      <c r="A45" s="45" t="s">
        <v>166</v>
      </c>
      <c r="B45" s="25">
        <v>13674.420000000004</v>
      </c>
      <c r="C45" s="188">
        <v>12674.000000000004</v>
      </c>
      <c r="D45" s="345">
        <f t="shared" si="11"/>
        <v>4.9686137433870139E-2</v>
      </c>
      <c r="E45" s="295">
        <f t="shared" si="12"/>
        <v>4.057780307086948E-2</v>
      </c>
      <c r="F45" s="67">
        <f t="shared" si="18"/>
        <v>-7.3159958521092652E-2</v>
      </c>
      <c r="H45" s="25">
        <v>4035.3260000000009</v>
      </c>
      <c r="I45" s="188">
        <v>4300.5439999999999</v>
      </c>
      <c r="J45" s="345">
        <f t="shared" si="13"/>
        <v>5.6246339230605007E-2</v>
      </c>
      <c r="K45" s="295">
        <f t="shared" si="14"/>
        <v>5.2551266073582105E-2</v>
      </c>
      <c r="L45" s="67">
        <f t="shared" si="15"/>
        <v>6.5724057981932288E-2</v>
      </c>
      <c r="N45" s="40">
        <f t="shared" si="16"/>
        <v>2.9510034063601962</v>
      </c>
      <c r="O45" s="201">
        <f t="shared" si="17"/>
        <v>3.393201830519172</v>
      </c>
      <c r="P45" s="67">
        <f t="shared" si="8"/>
        <v>0.14984680234726966</v>
      </c>
    </row>
    <row r="46" spans="1:16" ht="20.100000000000001" customHeight="1" x14ac:dyDescent="0.25">
      <c r="A46" s="45" t="s">
        <v>177</v>
      </c>
      <c r="B46" s="25">
        <v>10385.889999999994</v>
      </c>
      <c r="C46" s="188">
        <v>9363.1500000000033</v>
      </c>
      <c r="D46" s="345">
        <f t="shared" si="11"/>
        <v>3.7737231846985617E-2</v>
      </c>
      <c r="E46" s="295">
        <f t="shared" si="12"/>
        <v>2.9977596403898656E-2</v>
      </c>
      <c r="F46" s="67">
        <f t="shared" si="18"/>
        <v>-9.8473987303927854E-2</v>
      </c>
      <c r="H46" s="25">
        <v>3546.4819999999995</v>
      </c>
      <c r="I46" s="188">
        <v>3651.8179999999998</v>
      </c>
      <c r="J46" s="345">
        <f t="shared" si="13"/>
        <v>4.9432593462643275E-2</v>
      </c>
      <c r="K46" s="295">
        <f t="shared" si="14"/>
        <v>4.4624042765356302E-2</v>
      </c>
      <c r="L46" s="67">
        <f t="shared" si="15"/>
        <v>2.9701546490296653E-2</v>
      </c>
      <c r="N46" s="40">
        <f t="shared" si="16"/>
        <v>3.4147116905724992</v>
      </c>
      <c r="O46" s="201">
        <f t="shared" si="17"/>
        <v>3.9002023891532209</v>
      </c>
      <c r="P46" s="67">
        <f t="shared" si="8"/>
        <v>0.14217619013666302</v>
      </c>
    </row>
    <row r="47" spans="1:16" ht="20.100000000000001" customHeight="1" x14ac:dyDescent="0.25">
      <c r="A47" s="45" t="s">
        <v>179</v>
      </c>
      <c r="B47" s="25">
        <v>4220.9500000000007</v>
      </c>
      <c r="C47" s="188">
        <v>8197.67</v>
      </c>
      <c r="D47" s="345">
        <f t="shared" si="11"/>
        <v>1.5336862682402188E-2</v>
      </c>
      <c r="E47" s="295">
        <f t="shared" si="12"/>
        <v>2.6246128996368513E-2</v>
      </c>
      <c r="F47" s="67">
        <f t="shared" si="18"/>
        <v>0.94213861808360644</v>
      </c>
      <c r="H47" s="25">
        <v>1261.9580000000003</v>
      </c>
      <c r="I47" s="188">
        <v>2482.2619999999988</v>
      </c>
      <c r="J47" s="345">
        <f t="shared" si="13"/>
        <v>1.7589785252238813E-2</v>
      </c>
      <c r="K47" s="295">
        <f t="shared" si="14"/>
        <v>3.0332444180629706E-2</v>
      </c>
      <c r="L47" s="67">
        <f t="shared" si="15"/>
        <v>0.96699256235151898</v>
      </c>
      <c r="N47" s="40">
        <f t="shared" si="16"/>
        <v>2.9897487532427536</v>
      </c>
      <c r="O47" s="201">
        <f t="shared" si="17"/>
        <v>3.0280091782177116</v>
      </c>
      <c r="P47" s="67">
        <f t="shared" si="8"/>
        <v>1.2797204090631327E-2</v>
      </c>
    </row>
    <row r="48" spans="1:16" ht="20.100000000000001" customHeight="1" x14ac:dyDescent="0.25">
      <c r="A48" s="45" t="s">
        <v>183</v>
      </c>
      <c r="B48" s="25">
        <v>4903.6899999999996</v>
      </c>
      <c r="C48" s="188">
        <v>8194.59</v>
      </c>
      <c r="D48" s="345">
        <f t="shared" si="11"/>
        <v>1.7817605081099936E-2</v>
      </c>
      <c r="E48" s="295">
        <f t="shared" si="12"/>
        <v>2.6236267892261026E-2</v>
      </c>
      <c r="F48" s="67">
        <f t="shared" si="18"/>
        <v>0.67110686034394529</v>
      </c>
      <c r="H48" s="25">
        <v>1460.4149999999995</v>
      </c>
      <c r="I48" s="188">
        <v>2445.232</v>
      </c>
      <c r="J48" s="345">
        <f t="shared" si="13"/>
        <v>2.0355975578544079E-2</v>
      </c>
      <c r="K48" s="295">
        <f t="shared" si="14"/>
        <v>2.9879949477005077E-2</v>
      </c>
      <c r="L48" s="67">
        <f t="shared" si="15"/>
        <v>0.67434051279944451</v>
      </c>
      <c r="N48" s="40">
        <f t="shared" si="16"/>
        <v>2.9781960115749562</v>
      </c>
      <c r="O48" s="201">
        <f t="shared" si="17"/>
        <v>2.9839589290007185</v>
      </c>
      <c r="P48" s="67">
        <f t="shared" si="8"/>
        <v>1.9350363117015578E-3</v>
      </c>
    </row>
    <row r="49" spans="1:16" ht="20.100000000000001" customHeight="1" x14ac:dyDescent="0.25">
      <c r="A49" s="45" t="s">
        <v>173</v>
      </c>
      <c r="B49" s="25">
        <v>5442.68</v>
      </c>
      <c r="C49" s="188">
        <v>5147.3200000000015</v>
      </c>
      <c r="D49" s="345">
        <f t="shared" si="11"/>
        <v>1.9776030463345154E-2</v>
      </c>
      <c r="E49" s="295">
        <f t="shared" si="12"/>
        <v>1.6479954024202926E-2</v>
      </c>
      <c r="F49" s="67">
        <f t="shared" si="18"/>
        <v>-5.426738298044323E-2</v>
      </c>
      <c r="H49" s="25">
        <v>2168.8290000000006</v>
      </c>
      <c r="I49" s="188">
        <v>2014.3630000000003</v>
      </c>
      <c r="J49" s="345">
        <f t="shared" si="13"/>
        <v>3.0230194950091726E-2</v>
      </c>
      <c r="K49" s="295">
        <f t="shared" si="14"/>
        <v>2.461486871934785E-2</v>
      </c>
      <c r="L49" s="67">
        <f t="shared" si="15"/>
        <v>-7.1220921520322861E-2</v>
      </c>
      <c r="N49" s="40">
        <f t="shared" si="16"/>
        <v>3.9848548876656364</v>
      </c>
      <c r="O49" s="201">
        <f t="shared" si="17"/>
        <v>3.9134209646961908</v>
      </c>
      <c r="P49" s="67">
        <f t="shared" si="8"/>
        <v>-1.7926354907064696E-2</v>
      </c>
    </row>
    <row r="50" spans="1:16" ht="20.100000000000001" customHeight="1" x14ac:dyDescent="0.25">
      <c r="A50" s="45" t="s">
        <v>186</v>
      </c>
      <c r="B50" s="25">
        <v>1999.5199999999993</v>
      </c>
      <c r="C50" s="188">
        <v>13220.950000000003</v>
      </c>
      <c r="D50" s="345">
        <f t="shared" si="11"/>
        <v>7.2652752746933296E-3</v>
      </c>
      <c r="E50" s="295">
        <f t="shared" si="12"/>
        <v>4.2328949464242684E-2</v>
      </c>
      <c r="F50" s="67">
        <f t="shared" si="18"/>
        <v>5.6120618948547687</v>
      </c>
      <c r="H50" s="25">
        <v>565.80499999999995</v>
      </c>
      <c r="I50" s="188">
        <v>1935.8760000000002</v>
      </c>
      <c r="J50" s="345">
        <f t="shared" si="13"/>
        <v>7.8864656705238834E-3</v>
      </c>
      <c r="K50" s="295">
        <f t="shared" si="14"/>
        <v>2.3655782794330636E-2</v>
      </c>
      <c r="L50" s="67">
        <f t="shared" si="15"/>
        <v>2.421454387995865</v>
      </c>
      <c r="N50" s="40">
        <f t="shared" si="16"/>
        <v>2.8297041289909588</v>
      </c>
      <c r="O50" s="201">
        <f t="shared" si="17"/>
        <v>1.4642487869631151</v>
      </c>
      <c r="P50" s="67">
        <f t="shared" si="8"/>
        <v>-0.48254350270703034</v>
      </c>
    </row>
    <row r="51" spans="1:16" ht="20.100000000000001" customHeight="1" x14ac:dyDescent="0.25">
      <c r="A51" s="45" t="s">
        <v>189</v>
      </c>
      <c r="B51" s="25">
        <v>1661.9999999999998</v>
      </c>
      <c r="C51" s="188">
        <v>1582.9699999999996</v>
      </c>
      <c r="D51" s="345">
        <f t="shared" si="11"/>
        <v>6.0388930876111848E-3</v>
      </c>
      <c r="E51" s="295">
        <f t="shared" si="12"/>
        <v>5.0681272626711552E-3</v>
      </c>
      <c r="F51" s="67">
        <f t="shared" si="18"/>
        <v>-4.755114320096282E-2</v>
      </c>
      <c r="H51" s="25">
        <v>551.37700000000007</v>
      </c>
      <c r="I51" s="188">
        <v>627.8449999999998</v>
      </c>
      <c r="J51" s="345">
        <f t="shared" si="13"/>
        <v>7.6853611792339193E-3</v>
      </c>
      <c r="K51" s="295">
        <f t="shared" si="14"/>
        <v>7.6720641965221485E-3</v>
      </c>
      <c r="L51" s="67">
        <f t="shared" si="15"/>
        <v>0.13868550918881223</v>
      </c>
      <c r="N51" s="40">
        <f t="shared" si="16"/>
        <v>3.3175511432009634</v>
      </c>
      <c r="O51" s="201">
        <f t="shared" si="17"/>
        <v>3.9662469914148719</v>
      </c>
      <c r="P51" s="67">
        <f t="shared" si="8"/>
        <v>0.1955345434669048</v>
      </c>
    </row>
    <row r="52" spans="1:16" ht="20.100000000000001" customHeight="1" x14ac:dyDescent="0.25">
      <c r="A52" s="45" t="s">
        <v>188</v>
      </c>
      <c r="B52" s="25">
        <v>1627.2099999999998</v>
      </c>
      <c r="C52" s="188">
        <v>1797.08</v>
      </c>
      <c r="D52" s="345">
        <f t="shared" si="11"/>
        <v>5.9124832858554726E-3</v>
      </c>
      <c r="E52" s="295">
        <f t="shared" si="12"/>
        <v>5.7536340810003233E-3</v>
      </c>
      <c r="F52" s="67">
        <f t="shared" si="18"/>
        <v>0.10439340957835813</v>
      </c>
      <c r="H52" s="25">
        <v>503.23399999999975</v>
      </c>
      <c r="I52" s="188">
        <v>528.78999999999985</v>
      </c>
      <c r="J52" s="345">
        <f t="shared" si="13"/>
        <v>7.0143205967434256E-3</v>
      </c>
      <c r="K52" s="295">
        <f t="shared" si="14"/>
        <v>6.4616439192459081E-3</v>
      </c>
      <c r="L52" s="67">
        <f t="shared" si="15"/>
        <v>5.0783532114285025E-2</v>
      </c>
      <c r="N52" s="40">
        <f t="shared" si="16"/>
        <v>3.0926186540151535</v>
      </c>
      <c r="O52" s="201">
        <f t="shared" si="17"/>
        <v>2.9424956039797889</v>
      </c>
      <c r="P52" s="67">
        <f t="shared" si="8"/>
        <v>-4.8542373577311074E-2</v>
      </c>
    </row>
    <row r="53" spans="1:16" ht="20.100000000000001" customHeight="1" x14ac:dyDescent="0.25">
      <c r="A53" s="45" t="s">
        <v>191</v>
      </c>
      <c r="B53" s="25"/>
      <c r="C53" s="188">
        <v>948.0500000000003</v>
      </c>
      <c r="D53" s="345">
        <f t="shared" si="11"/>
        <v>0</v>
      </c>
      <c r="E53" s="295">
        <f t="shared" si="12"/>
        <v>3.0353310873708229E-3</v>
      </c>
      <c r="F53" s="67"/>
      <c r="H53" s="25"/>
      <c r="I53" s="188">
        <v>470.46099999999984</v>
      </c>
      <c r="J53" s="345">
        <f t="shared" si="13"/>
        <v>0</v>
      </c>
      <c r="K53" s="295">
        <f t="shared" si="14"/>
        <v>5.7488822782056186E-3</v>
      </c>
      <c r="L53" s="67"/>
      <c r="N53" s="40"/>
      <c r="O53" s="201">
        <f t="shared" si="17"/>
        <v>4.9624070460418723</v>
      </c>
      <c r="P53" s="67"/>
    </row>
    <row r="54" spans="1:16" ht="20.100000000000001" customHeight="1" x14ac:dyDescent="0.25">
      <c r="A54" s="45" t="s">
        <v>190</v>
      </c>
      <c r="B54" s="25">
        <v>904.7</v>
      </c>
      <c r="C54" s="188">
        <v>904.36</v>
      </c>
      <c r="D54" s="345">
        <f t="shared" si="11"/>
        <v>3.2872362071972561E-3</v>
      </c>
      <c r="E54" s="295">
        <f t="shared" si="12"/>
        <v>2.8954506852746972E-3</v>
      </c>
      <c r="F54" s="67">
        <f>(C54-B54)/B54</f>
        <v>-3.7581518735495945E-4</v>
      </c>
      <c r="H54" s="25">
        <v>299.36699999999996</v>
      </c>
      <c r="I54" s="188">
        <v>327.08400000000012</v>
      </c>
      <c r="J54" s="345">
        <f t="shared" si="13"/>
        <v>4.1727230554479428E-3</v>
      </c>
      <c r="K54" s="295">
        <f t="shared" si="14"/>
        <v>3.9968613999558046E-3</v>
      </c>
      <c r="L54" s="67">
        <f t="shared" si="15"/>
        <v>9.2585355099259969E-2</v>
      </c>
      <c r="N54" s="40">
        <f t="shared" si="16"/>
        <v>3.3090195644965177</v>
      </c>
      <c r="O54" s="201">
        <f t="shared" si="17"/>
        <v>3.616745543809988</v>
      </c>
      <c r="P54" s="67">
        <f t="shared" si="8"/>
        <v>9.2996119640740851E-2</v>
      </c>
    </row>
    <row r="55" spans="1:16" ht="20.100000000000001" customHeight="1" x14ac:dyDescent="0.25">
      <c r="A55" s="45" t="s">
        <v>187</v>
      </c>
      <c r="B55" s="25">
        <v>1100.46</v>
      </c>
      <c r="C55" s="188">
        <v>1027.7200000000003</v>
      </c>
      <c r="D55" s="345">
        <f t="shared" si="11"/>
        <v>3.9985320620894134E-3</v>
      </c>
      <c r="E55" s="295">
        <f t="shared" si="12"/>
        <v>3.2904071147225799E-3</v>
      </c>
      <c r="F55" s="67">
        <f>(C55-B55)/B55</f>
        <v>-6.6099631063373299E-2</v>
      </c>
      <c r="H55" s="25">
        <v>290.56499999999994</v>
      </c>
      <c r="I55" s="188">
        <v>273.63699999999994</v>
      </c>
      <c r="J55" s="345">
        <f t="shared" si="13"/>
        <v>4.0500364923529691E-3</v>
      </c>
      <c r="K55" s="295">
        <f t="shared" si="14"/>
        <v>3.3437562305086948E-3</v>
      </c>
      <c r="L55" s="67">
        <f t="shared" si="15"/>
        <v>-5.8258909366234755E-2</v>
      </c>
      <c r="N55" s="40">
        <f t="shared" ref="N55:N56" si="19">(H55/B55)*10</f>
        <v>2.6403958344692215</v>
      </c>
      <c r="O55" s="201">
        <f t="shared" ref="O55:O56" si="20">(I55/C55)*10</f>
        <v>2.6625637333125738</v>
      </c>
      <c r="P55" s="67">
        <f t="shared" ref="P55:P56" si="21">(O55-N55)/N55</f>
        <v>8.3956725555918328E-3</v>
      </c>
    </row>
    <row r="56" spans="1:16" ht="20.100000000000001" customHeight="1" x14ac:dyDescent="0.25">
      <c r="A56" s="45" t="s">
        <v>193</v>
      </c>
      <c r="B56" s="25">
        <v>206.54999999999998</v>
      </c>
      <c r="C56" s="188">
        <v>929.31999999999994</v>
      </c>
      <c r="D56" s="345">
        <f t="shared" si="11"/>
        <v>7.5050142433579436E-4</v>
      </c>
      <c r="E56" s="295">
        <f t="shared" si="12"/>
        <v>2.9753640484314666E-3</v>
      </c>
      <c r="F56" s="67">
        <f t="shared" si="18"/>
        <v>3.4992495763737597</v>
      </c>
      <c r="H56" s="25">
        <v>75.956999999999994</v>
      </c>
      <c r="I56" s="188">
        <v>170.57600000000002</v>
      </c>
      <c r="J56" s="345">
        <f t="shared" si="13"/>
        <v>1.0587256615547452E-3</v>
      </c>
      <c r="K56" s="295">
        <f t="shared" si="14"/>
        <v>2.084383920212732E-3</v>
      </c>
      <c r="L56" s="67">
        <f t="shared" si="15"/>
        <v>1.2456916413233807</v>
      </c>
      <c r="N56" s="40">
        <f t="shared" si="19"/>
        <v>3.6774146695715322</v>
      </c>
      <c r="O56" s="201">
        <f t="shared" si="20"/>
        <v>1.8354926182585118</v>
      </c>
      <c r="P56" s="67">
        <f t="shared" si="21"/>
        <v>-0.50087417841503001</v>
      </c>
    </row>
    <row r="57" spans="1:16" ht="20.100000000000001" customHeight="1" x14ac:dyDescent="0.25">
      <c r="A57" s="45" t="s">
        <v>180</v>
      </c>
      <c r="B57" s="25">
        <v>313.52999999999992</v>
      </c>
      <c r="C57" s="188">
        <v>355.86999999999989</v>
      </c>
      <c r="D57" s="345">
        <f t="shared" si="11"/>
        <v>1.1392142898668679E-3</v>
      </c>
      <c r="E57" s="295">
        <f t="shared" si="12"/>
        <v>1.1393737398477444E-3</v>
      </c>
      <c r="F57" s="67">
        <f t="shared" ref="F57:F58" si="22">(C57-B57)/B57</f>
        <v>0.13504289860619395</v>
      </c>
      <c r="H57" s="25">
        <v>142.80599999999998</v>
      </c>
      <c r="I57" s="188">
        <v>150.44400000000005</v>
      </c>
      <c r="J57" s="345">
        <f t="shared" si="13"/>
        <v>1.9904995829744055E-3</v>
      </c>
      <c r="K57" s="295">
        <f t="shared" si="14"/>
        <v>1.8383773478829629E-3</v>
      </c>
      <c r="L57" s="67">
        <f t="shared" si="15"/>
        <v>5.3485147682870909E-2</v>
      </c>
      <c r="N57" s="40">
        <f t="shared" si="16"/>
        <v>4.5547794469428773</v>
      </c>
      <c r="O57" s="201">
        <f t="shared" si="17"/>
        <v>4.2274988057436733</v>
      </c>
      <c r="P57" s="67">
        <f t="shared" ref="P57:P58" si="23">(O57-N57)/N57</f>
        <v>-7.1854333456007724E-2</v>
      </c>
    </row>
    <row r="58" spans="1:16" ht="20.100000000000001" customHeight="1" x14ac:dyDescent="0.25">
      <c r="A58" s="45" t="s">
        <v>192</v>
      </c>
      <c r="B58" s="25">
        <v>241.05999999999997</v>
      </c>
      <c r="C58" s="188">
        <v>231.95999999999995</v>
      </c>
      <c r="D58" s="345">
        <f t="shared" si="11"/>
        <v>8.7589384338119863E-4</v>
      </c>
      <c r="E58" s="295">
        <f t="shared" si="12"/>
        <v>7.4265639895209712E-4</v>
      </c>
      <c r="F58" s="67">
        <f t="shared" si="22"/>
        <v>-3.7749937774827942E-2</v>
      </c>
      <c r="H58" s="25">
        <v>76.505000000000024</v>
      </c>
      <c r="I58" s="188">
        <v>92.960999999999999</v>
      </c>
      <c r="J58" s="345">
        <f t="shared" si="13"/>
        <v>1.0663639524631807E-3</v>
      </c>
      <c r="K58" s="295">
        <f t="shared" si="14"/>
        <v>1.1359535550540271E-3</v>
      </c>
      <c r="L58" s="67">
        <f t="shared" si="15"/>
        <v>0.21509705248022964</v>
      </c>
      <c r="N58" s="40">
        <f t="shared" si="16"/>
        <v>3.1736911972123139</v>
      </c>
      <c r="O58" s="201">
        <f t="shared" si="17"/>
        <v>4.0076306259699956</v>
      </c>
      <c r="P58" s="67">
        <f t="shared" si="23"/>
        <v>0.26276640572031457</v>
      </c>
    </row>
    <row r="59" spans="1:16" ht="20.100000000000001" customHeight="1" x14ac:dyDescent="0.25">
      <c r="A59" s="45" t="s">
        <v>217</v>
      </c>
      <c r="B59" s="25">
        <v>147.65999999999997</v>
      </c>
      <c r="C59" s="188">
        <v>190.79000000000002</v>
      </c>
      <c r="D59" s="345">
        <f t="shared" si="11"/>
        <v>5.3652403930004057E-4</v>
      </c>
      <c r="E59" s="295">
        <f t="shared" si="12"/>
        <v>6.1084417294391563E-4</v>
      </c>
      <c r="F59" s="67">
        <f t="shared" ref="F59:F60" si="24">(C59-B59)/B59</f>
        <v>0.2920899363402415</v>
      </c>
      <c r="H59" s="25">
        <v>66.63</v>
      </c>
      <c r="I59" s="188">
        <v>79.674000000000007</v>
      </c>
      <c r="J59" s="345">
        <f t="shared" si="13"/>
        <v>9.2872139275369835E-4</v>
      </c>
      <c r="K59" s="295">
        <f t="shared" si="14"/>
        <v>9.7359068367782798E-4</v>
      </c>
      <c r="L59" s="67">
        <f t="shared" si="15"/>
        <v>0.19576767221972102</v>
      </c>
      <c r="N59" s="40">
        <f t="shared" si="16"/>
        <v>4.5123933360422601</v>
      </c>
      <c r="O59" s="201">
        <f t="shared" si="17"/>
        <v>4.1760050317102575</v>
      </c>
      <c r="P59" s="67">
        <f t="shared" ref="P59" si="25">(O59-N59)/N59</f>
        <v>-7.454764673219795E-2</v>
      </c>
    </row>
    <row r="60" spans="1:16" ht="20.100000000000001" customHeight="1" x14ac:dyDescent="0.25">
      <c r="A60" s="45" t="s">
        <v>195</v>
      </c>
      <c r="B60" s="25">
        <v>77.169999999999973</v>
      </c>
      <c r="C60" s="188">
        <v>98.85</v>
      </c>
      <c r="D60" s="345">
        <f t="shared" si="11"/>
        <v>2.8039794198011733E-4</v>
      </c>
      <c r="E60" s="295">
        <f t="shared" si="12"/>
        <v>3.16483812021102E-4</v>
      </c>
      <c r="F60" s="67">
        <f t="shared" si="24"/>
        <v>0.28093818841518764</v>
      </c>
      <c r="H60" s="25">
        <v>39.320999999999998</v>
      </c>
      <c r="I60" s="188">
        <v>56.154000000000003</v>
      </c>
      <c r="J60" s="345">
        <f t="shared" si="13"/>
        <v>5.4807524965433244E-4</v>
      </c>
      <c r="K60" s="295">
        <f t="shared" si="14"/>
        <v>6.8618383978769429E-4</v>
      </c>
      <c r="L60" s="67">
        <f t="shared" si="15"/>
        <v>0.42809185931181826</v>
      </c>
      <c r="N60" s="40">
        <f t="shared" ref="N60" si="26">(H60/B60)*10</f>
        <v>5.095373849941689</v>
      </c>
      <c r="O60" s="201">
        <f t="shared" ref="O60" si="27">(I60/C60)*10</f>
        <v>5.6807283763277709</v>
      </c>
      <c r="P60" s="67">
        <f t="shared" ref="P60" si="28">(O60-N60)/N60</f>
        <v>0.11487960326851791</v>
      </c>
    </row>
    <row r="61" spans="1:16" ht="20.100000000000001" customHeight="1" thickBot="1" x14ac:dyDescent="0.3">
      <c r="A61" s="14" t="s">
        <v>17</v>
      </c>
      <c r="B61" s="25">
        <f>B62-SUM(B39:B60)</f>
        <v>373.0899999999674</v>
      </c>
      <c r="C61" s="188">
        <f>C62-SUM(C39:C60)</f>
        <v>247.86000000010245</v>
      </c>
      <c r="D61" s="345">
        <f t="shared" si="11"/>
        <v>1.3556261263878823E-3</v>
      </c>
      <c r="E61" s="295">
        <f t="shared" si="12"/>
        <v>7.9356274807873312E-4</v>
      </c>
      <c r="F61" s="67">
        <f t="shared" si="18"/>
        <v>-0.3356562759652521</v>
      </c>
      <c r="H61" s="25">
        <f>H62-SUM(H39:H60)</f>
        <v>130.55000000003201</v>
      </c>
      <c r="I61" s="188">
        <f>I62-SUM(I39:I60)</f>
        <v>130.57400000002235</v>
      </c>
      <c r="J61" s="345">
        <f t="shared" si="13"/>
        <v>1.8196694855774436E-3</v>
      </c>
      <c r="K61" s="295">
        <f t="shared" si="14"/>
        <v>1.5955723313825145E-3</v>
      </c>
      <c r="L61" s="67">
        <f t="shared" si="15"/>
        <v>1.838376100370099E-4</v>
      </c>
      <c r="N61" s="40">
        <f t="shared" si="16"/>
        <v>3.4991556996982878</v>
      </c>
      <c r="O61" s="201">
        <f t="shared" si="17"/>
        <v>5.2680545469203732</v>
      </c>
      <c r="P61" s="67">
        <f t="shared" si="8"/>
        <v>0.505521616935939</v>
      </c>
    </row>
    <row r="62" spans="1:16" ht="26.25" customHeight="1" thickBot="1" x14ac:dyDescent="0.3">
      <c r="A62" s="18" t="s">
        <v>18</v>
      </c>
      <c r="B62" s="47">
        <v>275216</v>
      </c>
      <c r="C62" s="199">
        <v>312338.25000000012</v>
      </c>
      <c r="D62" s="351">
        <f>SUM(D39:D61)</f>
        <v>0.99999999999999989</v>
      </c>
      <c r="E62" s="352">
        <f>SUM(E39:E61)</f>
        <v>1.0000000000000002</v>
      </c>
      <c r="F62" s="72">
        <f t="shared" si="18"/>
        <v>0.13488405470612216</v>
      </c>
      <c r="G62" s="2"/>
      <c r="H62" s="47">
        <v>71743.797999999995</v>
      </c>
      <c r="I62" s="199">
        <v>81835.212000000014</v>
      </c>
      <c r="J62" s="351">
        <f>SUM(J39:J61)</f>
        <v>1.0000000000000002</v>
      </c>
      <c r="K62" s="352">
        <f>SUM(K39:K61)</f>
        <v>0.99999999999999989</v>
      </c>
      <c r="L62" s="72">
        <f t="shared" si="15"/>
        <v>0.14065904344790917</v>
      </c>
      <c r="M62" s="2"/>
      <c r="N62" s="35">
        <f t="shared" si="16"/>
        <v>2.6068178448927388</v>
      </c>
      <c r="O62" s="194">
        <f t="shared" si="17"/>
        <v>2.6200829389291891</v>
      </c>
      <c r="P62" s="72">
        <f t="shared" si="8"/>
        <v>5.0886156324421181E-3</v>
      </c>
    </row>
    <row r="64" spans="1:16" ht="15.75" thickBot="1" x14ac:dyDescent="0.3"/>
    <row r="65" spans="1:16" x14ac:dyDescent="0.25">
      <c r="A65" s="468" t="s">
        <v>15</v>
      </c>
      <c r="B65" s="461" t="s">
        <v>1</v>
      </c>
      <c r="C65" s="452"/>
      <c r="D65" s="461" t="s">
        <v>116</v>
      </c>
      <c r="E65" s="452"/>
      <c r="F65" s="176" t="s">
        <v>0</v>
      </c>
      <c r="H65" s="471" t="s">
        <v>19</v>
      </c>
      <c r="I65" s="472"/>
      <c r="J65" s="461" t="s">
        <v>116</v>
      </c>
      <c r="K65" s="457"/>
      <c r="L65" s="176" t="s">
        <v>0</v>
      </c>
      <c r="N65" s="451" t="s">
        <v>22</v>
      </c>
      <c r="O65" s="452"/>
      <c r="P65" s="176" t="s">
        <v>0</v>
      </c>
    </row>
    <row r="66" spans="1:16" x14ac:dyDescent="0.25">
      <c r="A66" s="469"/>
      <c r="B66" s="462" t="str">
        <f>B5</f>
        <v>jan-dez</v>
      </c>
      <c r="C66" s="454"/>
      <c r="D66" s="462" t="str">
        <f>B5</f>
        <v>jan-dez</v>
      </c>
      <c r="E66" s="454"/>
      <c r="F66" s="177" t="str">
        <f>F37</f>
        <v>2021/2020</v>
      </c>
      <c r="H66" s="449" t="str">
        <f>B5</f>
        <v>jan-dez</v>
      </c>
      <c r="I66" s="454"/>
      <c r="J66" s="462" t="str">
        <f>B5</f>
        <v>jan-dez</v>
      </c>
      <c r="K66" s="450"/>
      <c r="L66" s="177" t="str">
        <f>L37</f>
        <v>2021/2020</v>
      </c>
      <c r="N66" s="449" t="str">
        <f>B5</f>
        <v>jan-dez</v>
      </c>
      <c r="O66" s="450"/>
      <c r="P66" s="177" t="str">
        <f>P37</f>
        <v>2021/2020</v>
      </c>
    </row>
    <row r="67" spans="1:16" ht="19.5" customHeight="1" thickBot="1" x14ac:dyDescent="0.3">
      <c r="A67" s="470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164</v>
      </c>
      <c r="B68" s="46">
        <v>82164.989999999962</v>
      </c>
      <c r="C68" s="195">
        <v>80737.64</v>
      </c>
      <c r="D68" s="345">
        <f>B68/$B$96</f>
        <v>0.19862261070857978</v>
      </c>
      <c r="E68" s="344">
        <f>C68/$C$96</f>
        <v>0.19904698232847989</v>
      </c>
      <c r="F68" s="76">
        <f t="shared" ref="F68:F75" si="29">(C68-B68)/B68</f>
        <v>-1.7371754076766308E-2</v>
      </c>
      <c r="H68" s="25">
        <v>29748.618999999984</v>
      </c>
      <c r="I68" s="195">
        <v>31310.910999999993</v>
      </c>
      <c r="J68" s="343">
        <f>H68/$H$96</f>
        <v>0.21205322428031018</v>
      </c>
      <c r="K68" s="344">
        <f>I68/$I$96</f>
        <v>0.21366712175552305</v>
      </c>
      <c r="L68" s="76">
        <f t="shared" ref="L68:L96" si="30">(I68-H68)/H68</f>
        <v>5.2516454629373197E-2</v>
      </c>
      <c r="N68" s="49">
        <f t="shared" ref="N68:N96" si="31">(H68/B68)*10</f>
        <v>3.6205954628607633</v>
      </c>
      <c r="O68" s="197">
        <f t="shared" ref="O68:O96" si="32">(I68/C68)*10</f>
        <v>3.8781058004667952</v>
      </c>
      <c r="P68" s="76">
        <f t="shared" si="8"/>
        <v>7.1123753053196306E-2</v>
      </c>
    </row>
    <row r="69" spans="1:16" ht="20.100000000000001" customHeight="1" x14ac:dyDescent="0.25">
      <c r="A69" s="45" t="s">
        <v>162</v>
      </c>
      <c r="B69" s="25">
        <v>92798.15</v>
      </c>
      <c r="C69" s="188">
        <v>97500.120000000039</v>
      </c>
      <c r="D69" s="345">
        <f t="shared" ref="D69:D95" si="33">B69/$B$96</f>
        <v>0.22432681878165384</v>
      </c>
      <c r="E69" s="295">
        <f t="shared" ref="E69:E95" si="34">C69/$C$96</f>
        <v>0.24037245407055094</v>
      </c>
      <c r="F69" s="67">
        <f t="shared" si="29"/>
        <v>5.0668790272220356E-2</v>
      </c>
      <c r="H69" s="25">
        <v>28771.856000000003</v>
      </c>
      <c r="I69" s="188">
        <v>31087.053000000007</v>
      </c>
      <c r="J69" s="294">
        <f t="shared" ref="J69:J96" si="35">H69/$H$96</f>
        <v>0.2050906912125498</v>
      </c>
      <c r="K69" s="295">
        <f t="shared" ref="K69:K96" si="36">I69/$I$96</f>
        <v>0.21213950428882128</v>
      </c>
      <c r="L69" s="67">
        <f t="shared" si="30"/>
        <v>8.0467419272500298E-2</v>
      </c>
      <c r="N69" s="48">
        <f t="shared" si="31"/>
        <v>3.1004773263260104</v>
      </c>
      <c r="O69" s="191">
        <f t="shared" si="32"/>
        <v>3.1884117681085926</v>
      </c>
      <c r="P69" s="67">
        <f t="shared" si="8"/>
        <v>2.8361581952538389E-2</v>
      </c>
    </row>
    <row r="70" spans="1:16" ht="20.100000000000001" customHeight="1" x14ac:dyDescent="0.25">
      <c r="A70" s="45" t="s">
        <v>167</v>
      </c>
      <c r="B70" s="25">
        <v>68725.320000000007</v>
      </c>
      <c r="C70" s="188">
        <v>63561.729999999989</v>
      </c>
      <c r="D70" s="345">
        <f t="shared" si="33"/>
        <v>0.16613404906618476</v>
      </c>
      <c r="E70" s="295">
        <f t="shared" si="34"/>
        <v>0.15670225867485857</v>
      </c>
      <c r="F70" s="67">
        <f t="shared" si="29"/>
        <v>-7.5133735281261951E-2</v>
      </c>
      <c r="H70" s="25">
        <v>23859.733999999997</v>
      </c>
      <c r="I70" s="188">
        <v>23823.360000000001</v>
      </c>
      <c r="J70" s="294">
        <f t="shared" si="35"/>
        <v>0.17007624875529664</v>
      </c>
      <c r="K70" s="295">
        <f t="shared" si="36"/>
        <v>0.16257172337609913</v>
      </c>
      <c r="L70" s="67">
        <f t="shared" si="30"/>
        <v>-1.5244931062515686E-3</v>
      </c>
      <c r="N70" s="48">
        <f t="shared" si="31"/>
        <v>3.4717530598620705</v>
      </c>
      <c r="O70" s="191">
        <f t="shared" si="32"/>
        <v>3.748066643245866</v>
      </c>
      <c r="P70" s="67">
        <f t="shared" si="8"/>
        <v>7.9589065990417304E-2</v>
      </c>
    </row>
    <row r="71" spans="1:16" ht="20.100000000000001" customHeight="1" x14ac:dyDescent="0.25">
      <c r="A71" s="45" t="s">
        <v>169</v>
      </c>
      <c r="B71" s="25">
        <v>37233.859999999993</v>
      </c>
      <c r="C71" s="188">
        <v>36930.33</v>
      </c>
      <c r="D71" s="345">
        <f t="shared" si="33"/>
        <v>9.0007757318022699E-2</v>
      </c>
      <c r="E71" s="295">
        <f t="shared" si="34"/>
        <v>9.1046391037624227E-2</v>
      </c>
      <c r="F71" s="67">
        <f t="shared" si="29"/>
        <v>-8.1519885394635856E-3</v>
      </c>
      <c r="H71" s="25">
        <v>14253.857999999995</v>
      </c>
      <c r="I71" s="188">
        <v>15306.050999999996</v>
      </c>
      <c r="J71" s="294">
        <f t="shared" si="35"/>
        <v>0.101603928146503</v>
      </c>
      <c r="K71" s="295">
        <f t="shared" si="36"/>
        <v>0.10444920822052239</v>
      </c>
      <c r="L71" s="67">
        <f t="shared" si="30"/>
        <v>7.381811997846488E-2</v>
      </c>
      <c r="N71" s="48">
        <f t="shared" si="31"/>
        <v>3.8281977748210894</v>
      </c>
      <c r="O71" s="191">
        <f t="shared" si="32"/>
        <v>4.1445746626147111</v>
      </c>
      <c r="P71" s="67">
        <f t="shared" si="8"/>
        <v>8.2643819991355477E-2</v>
      </c>
    </row>
    <row r="72" spans="1:16" ht="20.100000000000001" customHeight="1" x14ac:dyDescent="0.25">
      <c r="A72" s="45" t="s">
        <v>163</v>
      </c>
      <c r="B72" s="25">
        <v>56434.950000000004</v>
      </c>
      <c r="C72" s="188">
        <v>42215.119999999988</v>
      </c>
      <c r="D72" s="345">
        <f t="shared" si="33"/>
        <v>0.13642376277546153</v>
      </c>
      <c r="E72" s="295">
        <f t="shared" si="34"/>
        <v>0.10407527696666208</v>
      </c>
      <c r="F72" s="67">
        <f t="shared" si="29"/>
        <v>-0.25196850533224563</v>
      </c>
      <c r="H72" s="25">
        <v>16804.600999999999</v>
      </c>
      <c r="I72" s="188">
        <v>13870.820000000003</v>
      </c>
      <c r="J72" s="294">
        <f t="shared" si="35"/>
        <v>0.11978605880138929</v>
      </c>
      <c r="K72" s="295">
        <f t="shared" si="36"/>
        <v>9.4655124719588826E-2</v>
      </c>
      <c r="L72" s="67">
        <f t="shared" si="30"/>
        <v>-0.17458200882008418</v>
      </c>
      <c r="N72" s="48">
        <f t="shared" si="31"/>
        <v>2.9776939644670541</v>
      </c>
      <c r="O72" s="191">
        <f t="shared" si="32"/>
        <v>3.2857469077430097</v>
      </c>
      <c r="P72" s="67">
        <f t="shared" ref="P72:P75" si="37">(O72-N72)/N72</f>
        <v>0.1034535271092208</v>
      </c>
    </row>
    <row r="73" spans="1:16" ht="20.100000000000001" customHeight="1" x14ac:dyDescent="0.25">
      <c r="A73" s="45" t="s">
        <v>176</v>
      </c>
      <c r="B73" s="25">
        <v>9134.6699999999983</v>
      </c>
      <c r="C73" s="188">
        <v>10411.820000000005</v>
      </c>
      <c r="D73" s="345">
        <f t="shared" si="33"/>
        <v>2.2081813718486949E-2</v>
      </c>
      <c r="E73" s="295">
        <f t="shared" si="34"/>
        <v>2.5668837379285728E-2</v>
      </c>
      <c r="F73" s="67">
        <f t="shared" si="29"/>
        <v>0.13981347985203704</v>
      </c>
      <c r="H73" s="25">
        <v>4408.041000000002</v>
      </c>
      <c r="I73" s="188">
        <v>4742.0099999999984</v>
      </c>
      <c r="J73" s="294">
        <f t="shared" si="35"/>
        <v>3.1421267212767209E-2</v>
      </c>
      <c r="K73" s="295">
        <f t="shared" si="36"/>
        <v>3.2359698126825751E-2</v>
      </c>
      <c r="L73" s="67">
        <f t="shared" si="30"/>
        <v>7.5763587498391294E-2</v>
      </c>
      <c r="N73" s="48">
        <f t="shared" si="31"/>
        <v>4.8256160321062529</v>
      </c>
      <c r="O73" s="191">
        <f t="shared" si="32"/>
        <v>4.554448693888288</v>
      </c>
      <c r="P73" s="67">
        <f t="shared" si="37"/>
        <v>-5.6193310121196605E-2</v>
      </c>
    </row>
    <row r="74" spans="1:16" ht="20.100000000000001" customHeight="1" x14ac:dyDescent="0.25">
      <c r="A74" s="45" t="s">
        <v>172</v>
      </c>
      <c r="B74" s="25">
        <v>8389.16</v>
      </c>
      <c r="C74" s="188">
        <v>11231.889999999998</v>
      </c>
      <c r="D74" s="345">
        <f t="shared" si="33"/>
        <v>2.0279645392179683E-2</v>
      </c>
      <c r="E74" s="295">
        <f t="shared" si="34"/>
        <v>2.7690601438751856E-2</v>
      </c>
      <c r="F74" s="67">
        <f t="shared" si="29"/>
        <v>0.33885752566407101</v>
      </c>
      <c r="H74" s="25">
        <v>3512.828</v>
      </c>
      <c r="I74" s="188">
        <v>4591.3160000000007</v>
      </c>
      <c r="J74" s="294">
        <f t="shared" si="35"/>
        <v>2.504003643806638E-2</v>
      </c>
      <c r="K74" s="295">
        <f t="shared" si="36"/>
        <v>3.1331355219593626E-2</v>
      </c>
      <c r="L74" s="67">
        <f t="shared" si="30"/>
        <v>0.30701417775080386</v>
      </c>
      <c r="N74" s="48">
        <f t="shared" si="31"/>
        <v>4.1873417600808667</v>
      </c>
      <c r="O74" s="191">
        <f t="shared" si="32"/>
        <v>4.08775014712573</v>
      </c>
      <c r="P74" s="67">
        <f t="shared" si="37"/>
        <v>-2.3783970514318208E-2</v>
      </c>
    </row>
    <row r="75" spans="1:16" ht="20.100000000000001" customHeight="1" x14ac:dyDescent="0.25">
      <c r="A75" s="45" t="s">
        <v>175</v>
      </c>
      <c r="B75" s="25">
        <v>10712.210000000001</v>
      </c>
      <c r="C75" s="188">
        <v>10138.090000000002</v>
      </c>
      <c r="D75" s="345">
        <f t="shared" si="33"/>
        <v>2.5895300622060035E-2</v>
      </c>
      <c r="E75" s="295">
        <f t="shared" si="34"/>
        <v>2.4993995626755239E-2</v>
      </c>
      <c r="F75" s="67">
        <f t="shared" si="29"/>
        <v>-5.3594916455147808E-2</v>
      </c>
      <c r="H75" s="25">
        <v>3895.603999999998</v>
      </c>
      <c r="I75" s="188">
        <v>3798.752</v>
      </c>
      <c r="J75" s="294">
        <f t="shared" si="35"/>
        <v>2.7768528976732449E-2</v>
      </c>
      <c r="K75" s="295">
        <f t="shared" si="36"/>
        <v>2.5922861398157238E-2</v>
      </c>
      <c r="L75" s="67">
        <f t="shared" si="30"/>
        <v>-2.4861869943659083E-2</v>
      </c>
      <c r="N75" s="48">
        <f t="shared" si="31"/>
        <v>3.6366015976161759</v>
      </c>
      <c r="O75" s="191">
        <f t="shared" si="32"/>
        <v>3.7470095451904637</v>
      </c>
      <c r="P75" s="67">
        <f t="shared" si="37"/>
        <v>3.0360198831420309E-2</v>
      </c>
    </row>
    <row r="76" spans="1:16" ht="20.100000000000001" customHeight="1" x14ac:dyDescent="0.25">
      <c r="A76" s="45" t="s">
        <v>178</v>
      </c>
      <c r="B76" s="25">
        <v>7764.4900000000016</v>
      </c>
      <c r="C76" s="188">
        <v>10885.589999999997</v>
      </c>
      <c r="D76" s="345">
        <f t="shared" si="33"/>
        <v>1.8769591216656407E-2</v>
      </c>
      <c r="E76" s="295">
        <f t="shared" si="34"/>
        <v>2.6836848839835753E-2</v>
      </c>
      <c r="F76" s="67">
        <f t="shared" ref="F76:F81" si="38">(C76-B76)/B76</f>
        <v>0.40197102449742278</v>
      </c>
      <c r="H76" s="25">
        <v>1672.2459999999996</v>
      </c>
      <c r="I76" s="188">
        <v>2517.0569999999993</v>
      </c>
      <c r="J76" s="294">
        <f t="shared" si="35"/>
        <v>1.1920054375964535E-2</v>
      </c>
      <c r="K76" s="295">
        <f t="shared" si="36"/>
        <v>1.717651474543783E-2</v>
      </c>
      <c r="L76" s="67">
        <f t="shared" si="30"/>
        <v>0.50519540785267236</v>
      </c>
      <c r="N76" s="48">
        <f t="shared" si="31"/>
        <v>2.1537100311804114</v>
      </c>
      <c r="O76" s="191">
        <f t="shared" si="32"/>
        <v>2.3122834867012263</v>
      </c>
      <c r="P76" s="67">
        <f t="shared" ref="P76:P81" si="39">(O76-N76)/N76</f>
        <v>7.3628043341518706E-2</v>
      </c>
    </row>
    <row r="77" spans="1:16" ht="20.100000000000001" customHeight="1" x14ac:dyDescent="0.25">
      <c r="A77" s="45" t="s">
        <v>181</v>
      </c>
      <c r="B77" s="25">
        <v>5763.13</v>
      </c>
      <c r="C77" s="188">
        <v>7215.2400000000007</v>
      </c>
      <c r="D77" s="345">
        <f t="shared" si="33"/>
        <v>1.3931577505856666E-2</v>
      </c>
      <c r="E77" s="295">
        <f t="shared" si="34"/>
        <v>1.7788131394176759E-2</v>
      </c>
      <c r="F77" s="67">
        <f t="shared" si="38"/>
        <v>0.2519655117965412</v>
      </c>
      <c r="H77" s="25">
        <v>1924.9839999999997</v>
      </c>
      <c r="I77" s="188">
        <v>2197.1219999999998</v>
      </c>
      <c r="J77" s="294">
        <f t="shared" si="35"/>
        <v>1.3721613897035313E-2</v>
      </c>
      <c r="K77" s="295">
        <f t="shared" si="36"/>
        <v>1.4993263335127438E-2</v>
      </c>
      <c r="L77" s="67">
        <f t="shared" si="30"/>
        <v>0.1413715646467712</v>
      </c>
      <c r="N77" s="48">
        <f t="shared" si="31"/>
        <v>3.3401710528827211</v>
      </c>
      <c r="O77" s="191">
        <f t="shared" si="32"/>
        <v>3.0451128444791853</v>
      </c>
      <c r="P77" s="67">
        <f t="shared" si="39"/>
        <v>-8.8336256955728956E-2</v>
      </c>
    </row>
    <row r="78" spans="1:16" ht="20.100000000000001" customHeight="1" x14ac:dyDescent="0.25">
      <c r="A78" s="45" t="s">
        <v>185</v>
      </c>
      <c r="B78" s="25">
        <v>3045.5000000000009</v>
      </c>
      <c r="C78" s="188">
        <v>2736.23</v>
      </c>
      <c r="D78" s="345">
        <f t="shared" si="33"/>
        <v>7.3620791642885876E-3</v>
      </c>
      <c r="E78" s="295">
        <f t="shared" si="34"/>
        <v>6.7457795949529432E-3</v>
      </c>
      <c r="F78" s="67">
        <f t="shared" si="38"/>
        <v>-0.10154982761451348</v>
      </c>
      <c r="H78" s="25">
        <v>1762.5590000000002</v>
      </c>
      <c r="I78" s="188">
        <v>1948.5349999999999</v>
      </c>
      <c r="J78" s="294">
        <f t="shared" si="35"/>
        <v>1.256382082591059E-2</v>
      </c>
      <c r="K78" s="295">
        <f t="shared" si="36"/>
        <v>1.3296894015313006E-2</v>
      </c>
      <c r="L78" s="67">
        <f t="shared" si="30"/>
        <v>0.10551476574684855</v>
      </c>
      <c r="N78" s="48">
        <f t="shared" si="31"/>
        <v>5.7874207847644055</v>
      </c>
      <c r="O78" s="191">
        <f t="shared" si="32"/>
        <v>7.1212398080570702</v>
      </c>
      <c r="P78" s="67">
        <f t="shared" si="39"/>
        <v>0.23046864447872731</v>
      </c>
    </row>
    <row r="79" spans="1:16" ht="20.100000000000001" customHeight="1" x14ac:dyDescent="0.25">
      <c r="A79" s="45" t="s">
        <v>202</v>
      </c>
      <c r="B79" s="25">
        <v>5411.6000000000013</v>
      </c>
      <c r="C79" s="188">
        <v>4727.62</v>
      </c>
      <c r="D79" s="345">
        <f t="shared" si="33"/>
        <v>1.3081801873408018E-2</v>
      </c>
      <c r="E79" s="295">
        <f t="shared" si="34"/>
        <v>1.1655263822372912E-2</v>
      </c>
      <c r="F79" s="67">
        <f t="shared" si="38"/>
        <v>-0.12639145539212085</v>
      </c>
      <c r="H79" s="25">
        <v>1281.626</v>
      </c>
      <c r="I79" s="188">
        <v>1289.491</v>
      </c>
      <c r="J79" s="294">
        <f t="shared" si="35"/>
        <v>9.1356484689752143E-3</v>
      </c>
      <c r="K79" s="295">
        <f t="shared" si="36"/>
        <v>8.7995469215076897E-3</v>
      </c>
      <c r="L79" s="67">
        <f t="shared" si="30"/>
        <v>6.1367356779590994E-3</v>
      </c>
      <c r="N79" s="48">
        <f t="shared" si="31"/>
        <v>2.3682940350358486</v>
      </c>
      <c r="O79" s="191">
        <f t="shared" si="32"/>
        <v>2.7275690516581279</v>
      </c>
      <c r="P79" s="67">
        <f t="shared" si="39"/>
        <v>0.15170203163427765</v>
      </c>
    </row>
    <row r="80" spans="1:16" ht="20.100000000000001" customHeight="1" x14ac:dyDescent="0.25">
      <c r="A80" s="45" t="s">
        <v>200</v>
      </c>
      <c r="B80" s="25">
        <v>4799.7700000000004</v>
      </c>
      <c r="C80" s="188">
        <v>5275.9500000000007</v>
      </c>
      <c r="D80" s="345">
        <f t="shared" si="33"/>
        <v>1.160278663942782E-2</v>
      </c>
      <c r="E80" s="295">
        <f t="shared" si="34"/>
        <v>1.3007092186691903E-2</v>
      </c>
      <c r="F80" s="67">
        <f t="shared" si="38"/>
        <v>9.9208920427437203E-2</v>
      </c>
      <c r="H80" s="25">
        <v>1049.67</v>
      </c>
      <c r="I80" s="188">
        <v>1113.4280000000001</v>
      </c>
      <c r="J80" s="294">
        <f t="shared" si="35"/>
        <v>7.4822265843773562E-3</v>
      </c>
      <c r="K80" s="295">
        <f t="shared" si="36"/>
        <v>7.5980847712162894E-3</v>
      </c>
      <c r="L80" s="67">
        <f t="shared" si="30"/>
        <v>6.0740994788838432E-2</v>
      </c>
      <c r="N80" s="48">
        <f t="shared" si="31"/>
        <v>2.1869172897868023</v>
      </c>
      <c r="O80" s="191">
        <f t="shared" si="32"/>
        <v>2.1103839119021215</v>
      </c>
      <c r="P80" s="67">
        <f t="shared" si="39"/>
        <v>-3.4996009333367113E-2</v>
      </c>
    </row>
    <row r="81" spans="1:16" ht="20.100000000000001" customHeight="1" x14ac:dyDescent="0.25">
      <c r="A81" s="45" t="s">
        <v>196</v>
      </c>
      <c r="B81" s="25">
        <v>397.37</v>
      </c>
      <c r="C81" s="188">
        <v>530.5200000000001</v>
      </c>
      <c r="D81" s="345">
        <f t="shared" si="33"/>
        <v>9.6058755459312267E-4</v>
      </c>
      <c r="E81" s="295">
        <f t="shared" si="34"/>
        <v>1.3079203834160272E-3</v>
      </c>
      <c r="F81" s="67">
        <f t="shared" si="38"/>
        <v>0.33507813876236275</v>
      </c>
      <c r="H81" s="25">
        <v>731.14</v>
      </c>
      <c r="I81" s="188">
        <v>958.11299999999949</v>
      </c>
      <c r="J81" s="294">
        <f t="shared" si="35"/>
        <v>5.2116904788187335E-3</v>
      </c>
      <c r="K81" s="295">
        <f t="shared" si="36"/>
        <v>6.538207943759586E-3</v>
      </c>
      <c r="L81" s="67">
        <f t="shared" si="30"/>
        <v>0.31043712558470266</v>
      </c>
      <c r="N81" s="48">
        <f t="shared" si="31"/>
        <v>18.39947655837129</v>
      </c>
      <c r="O81" s="191">
        <f t="shared" si="32"/>
        <v>18.059884641483816</v>
      </c>
      <c r="P81" s="67">
        <f t="shared" si="39"/>
        <v>-1.8456607491530469E-2</v>
      </c>
    </row>
    <row r="82" spans="1:16" ht="20.100000000000001" customHeight="1" x14ac:dyDescent="0.25">
      <c r="A82" s="45" t="s">
        <v>199</v>
      </c>
      <c r="B82" s="25">
        <v>2946.3799999999992</v>
      </c>
      <c r="C82" s="188">
        <v>2082.380000000001</v>
      </c>
      <c r="D82" s="345">
        <f t="shared" si="33"/>
        <v>7.1224701389186003E-3</v>
      </c>
      <c r="E82" s="295">
        <f t="shared" si="34"/>
        <v>5.1338069215446491E-3</v>
      </c>
      <c r="F82" s="67">
        <f t="shared" ref="F82:F93" si="40">(C82-B82)/B82</f>
        <v>-0.29324119767307627</v>
      </c>
      <c r="H82" s="25">
        <v>1065.337</v>
      </c>
      <c r="I82" s="188">
        <v>879.45499999999981</v>
      </c>
      <c r="J82" s="294">
        <f t="shared" si="35"/>
        <v>7.5939036294462251E-3</v>
      </c>
      <c r="K82" s="295">
        <f t="shared" si="36"/>
        <v>6.0014420712161181E-3</v>
      </c>
      <c r="L82" s="67">
        <f t="shared" si="30"/>
        <v>-0.1744818775655029</v>
      </c>
      <c r="N82" s="48">
        <f t="shared" si="31"/>
        <v>3.6157488171926238</v>
      </c>
      <c r="O82" s="191">
        <f t="shared" si="32"/>
        <v>4.2233165896714304</v>
      </c>
      <c r="P82" s="67">
        <f t="shared" ref="P82:P87" si="41">(O82-N82)/N82</f>
        <v>0.16803373331406926</v>
      </c>
    </row>
    <row r="83" spans="1:16" ht="20.100000000000001" customHeight="1" x14ac:dyDescent="0.25">
      <c r="A83" s="45" t="s">
        <v>182</v>
      </c>
      <c r="B83" s="25">
        <v>4128.07</v>
      </c>
      <c r="C83" s="188">
        <v>2095.8500000000004</v>
      </c>
      <c r="D83" s="345">
        <f t="shared" si="33"/>
        <v>9.9790438797323199E-3</v>
      </c>
      <c r="E83" s="295">
        <f t="shared" si="34"/>
        <v>5.1670152597121325E-3</v>
      </c>
      <c r="F83" s="67">
        <f t="shared" si="40"/>
        <v>-0.49229300859723779</v>
      </c>
      <c r="H83" s="25">
        <v>517.77200000000005</v>
      </c>
      <c r="I83" s="188">
        <v>586.63900000000001</v>
      </c>
      <c r="J83" s="294">
        <f t="shared" si="35"/>
        <v>3.6907670249185292E-3</v>
      </c>
      <c r="K83" s="295">
        <f t="shared" si="36"/>
        <v>4.0032519858505013E-3</v>
      </c>
      <c r="L83" s="67">
        <f t="shared" si="30"/>
        <v>0.13300641981412659</v>
      </c>
      <c r="N83" s="48">
        <f t="shared" si="31"/>
        <v>1.2542713665223701</v>
      </c>
      <c r="O83" s="191">
        <f t="shared" si="32"/>
        <v>2.7990505045685516</v>
      </c>
      <c r="P83" s="67">
        <f t="shared" si="41"/>
        <v>1.231614767966267</v>
      </c>
    </row>
    <row r="84" spans="1:16" ht="20.100000000000001" customHeight="1" x14ac:dyDescent="0.25">
      <c r="A84" s="45" t="s">
        <v>205</v>
      </c>
      <c r="B84" s="25">
        <v>1335.94</v>
      </c>
      <c r="C84" s="188">
        <v>1677.2400000000002</v>
      </c>
      <c r="D84" s="345">
        <f t="shared" si="33"/>
        <v>3.229451991048988E-3</v>
      </c>
      <c r="E84" s="295">
        <f t="shared" si="34"/>
        <v>4.134992806832348E-3</v>
      </c>
      <c r="F84" s="67">
        <f t="shared" si="40"/>
        <v>0.25547554530892119</v>
      </c>
      <c r="H84" s="25">
        <v>477.58099999999985</v>
      </c>
      <c r="I84" s="188">
        <v>560.33699999999999</v>
      </c>
      <c r="J84" s="294">
        <f t="shared" si="35"/>
        <v>3.4042787298803633E-3</v>
      </c>
      <c r="K84" s="295">
        <f t="shared" si="36"/>
        <v>3.8237659071345621E-3</v>
      </c>
      <c r="L84" s="67">
        <f t="shared" si="30"/>
        <v>0.17328160039867618</v>
      </c>
      <c r="N84" s="48">
        <f t="shared" si="31"/>
        <v>3.5748686318247813</v>
      </c>
      <c r="O84" s="191">
        <f t="shared" si="32"/>
        <v>3.340827788509694</v>
      </c>
      <c r="P84" s="67">
        <f t="shared" si="41"/>
        <v>-6.5468375881443761E-2</v>
      </c>
    </row>
    <row r="85" spans="1:16" ht="20.100000000000001" customHeight="1" x14ac:dyDescent="0.25">
      <c r="A85" s="45" t="s">
        <v>184</v>
      </c>
      <c r="B85" s="25">
        <v>792.20999999999981</v>
      </c>
      <c r="C85" s="188">
        <v>1323.5799999999992</v>
      </c>
      <c r="D85" s="345">
        <f t="shared" si="33"/>
        <v>1.915059180673472E-3</v>
      </c>
      <c r="E85" s="295">
        <f t="shared" si="34"/>
        <v>3.2630951916643742E-3</v>
      </c>
      <c r="F85" s="67">
        <f t="shared" si="40"/>
        <v>0.6707438684187268</v>
      </c>
      <c r="H85" s="25">
        <v>306.73399999999998</v>
      </c>
      <c r="I85" s="188">
        <v>510.58199999999999</v>
      </c>
      <c r="J85" s="294">
        <f t="shared" si="35"/>
        <v>2.1864522079628871E-3</v>
      </c>
      <c r="K85" s="295">
        <f t="shared" si="36"/>
        <v>3.4842354590123069E-3</v>
      </c>
      <c r="L85" s="67">
        <f t="shared" si="30"/>
        <v>0.66457582139573712</v>
      </c>
      <c r="N85" s="48">
        <f t="shared" si="31"/>
        <v>3.8718774062432946</v>
      </c>
      <c r="O85" s="191">
        <f t="shared" si="32"/>
        <v>3.8575832212635448</v>
      </c>
      <c r="P85" s="67">
        <f t="shared" si="41"/>
        <v>-3.6917968933367555E-3</v>
      </c>
    </row>
    <row r="86" spans="1:16" ht="20.100000000000001" customHeight="1" x14ac:dyDescent="0.25">
      <c r="A86" s="45" t="s">
        <v>203</v>
      </c>
      <c r="B86" s="25">
        <v>417.64000000000004</v>
      </c>
      <c r="C86" s="188">
        <v>1149.5900000000001</v>
      </c>
      <c r="D86" s="345">
        <f t="shared" si="33"/>
        <v>1.0095875035867625E-3</v>
      </c>
      <c r="E86" s="295">
        <f t="shared" si="34"/>
        <v>2.8341479936123625E-3</v>
      </c>
      <c r="F86" s="67">
        <f t="shared" si="40"/>
        <v>1.7525859591993103</v>
      </c>
      <c r="H86" s="25">
        <v>208.44500000000002</v>
      </c>
      <c r="I86" s="188">
        <v>496.33999999999986</v>
      </c>
      <c r="J86" s="294">
        <f t="shared" si="35"/>
        <v>1.4858314712057486E-3</v>
      </c>
      <c r="K86" s="295">
        <f t="shared" si="36"/>
        <v>3.387047384604565E-3</v>
      </c>
      <c r="L86" s="67">
        <f t="shared" si="30"/>
        <v>1.3811557005445074</v>
      </c>
      <c r="N86" s="48">
        <f t="shared" si="31"/>
        <v>4.9910209750023942</v>
      </c>
      <c r="O86" s="191">
        <f t="shared" si="32"/>
        <v>4.3175392966187927</v>
      </c>
      <c r="P86" s="67">
        <f t="shared" si="41"/>
        <v>-0.13493865919553233</v>
      </c>
    </row>
    <row r="87" spans="1:16" ht="20.100000000000001" customHeight="1" x14ac:dyDescent="0.25">
      <c r="A87" s="45" t="s">
        <v>204</v>
      </c>
      <c r="B87" s="25">
        <v>542.54</v>
      </c>
      <c r="C87" s="188">
        <v>430.0200000000001</v>
      </c>
      <c r="D87" s="345">
        <f t="shared" si="33"/>
        <v>1.3115161483477685E-3</v>
      </c>
      <c r="E87" s="295">
        <f t="shared" si="34"/>
        <v>1.0601521587811204E-3</v>
      </c>
      <c r="F87" s="67">
        <f t="shared" si="40"/>
        <v>-0.20739484646293338</v>
      </c>
      <c r="H87" s="25">
        <v>585.89300000000003</v>
      </c>
      <c r="I87" s="188">
        <v>489.25000000000006</v>
      </c>
      <c r="J87" s="294">
        <f t="shared" si="35"/>
        <v>4.1763451181805735E-3</v>
      </c>
      <c r="K87" s="295">
        <f t="shared" si="36"/>
        <v>3.3386648928512394E-3</v>
      </c>
      <c r="L87" s="67">
        <f t="shared" si="30"/>
        <v>-0.16494991406280662</v>
      </c>
      <c r="N87" s="48">
        <f t="shared" si="31"/>
        <v>10.799074722601102</v>
      </c>
      <c r="O87" s="191">
        <f t="shared" si="32"/>
        <v>11.377377796381563</v>
      </c>
      <c r="P87" s="67">
        <f t="shared" si="41"/>
        <v>5.3551168839506724E-2</v>
      </c>
    </row>
    <row r="88" spans="1:16" ht="20.100000000000001" customHeight="1" x14ac:dyDescent="0.25">
      <c r="A88" s="45" t="s">
        <v>211</v>
      </c>
      <c r="B88" s="25">
        <v>932.08999999999992</v>
      </c>
      <c r="C88" s="188">
        <v>1583.42</v>
      </c>
      <c r="D88" s="345">
        <f t="shared" si="33"/>
        <v>2.2531999239014111E-3</v>
      </c>
      <c r="E88" s="295">
        <f t="shared" si="34"/>
        <v>3.903693156730388E-3</v>
      </c>
      <c r="F88" s="67">
        <f t="shared" si="40"/>
        <v>0.69878445214517937</v>
      </c>
      <c r="H88" s="25">
        <v>263.75099999999998</v>
      </c>
      <c r="I88" s="188">
        <v>440.80600000000004</v>
      </c>
      <c r="J88" s="294">
        <f t="shared" si="35"/>
        <v>1.880062061272697E-3</v>
      </c>
      <c r="K88" s="295">
        <f t="shared" si="36"/>
        <v>3.0080807700729349E-3</v>
      </c>
      <c r="L88" s="67">
        <f t="shared" si="30"/>
        <v>0.67129603300082308</v>
      </c>
      <c r="N88" s="48">
        <f t="shared" ref="N88:N93" si="42">(H88/B88)*10</f>
        <v>2.8296731002371018</v>
      </c>
      <c r="O88" s="191">
        <f t="shared" ref="O88:O93" si="43">(I88/C88)*10</f>
        <v>2.7838855136350431</v>
      </c>
      <c r="P88" s="67">
        <f t="shared" ref="P88:P93" si="44">(O88-N88)/N88</f>
        <v>-1.6181228353982703E-2</v>
      </c>
    </row>
    <row r="89" spans="1:16" ht="20.100000000000001" customHeight="1" x14ac:dyDescent="0.25">
      <c r="A89" s="45" t="s">
        <v>197</v>
      </c>
      <c r="B89" s="25">
        <v>1376.4599999999998</v>
      </c>
      <c r="C89" s="188">
        <v>920.14</v>
      </c>
      <c r="D89" s="345">
        <f t="shared" si="33"/>
        <v>3.3274035417752961E-3</v>
      </c>
      <c r="E89" s="295">
        <f t="shared" si="34"/>
        <v>2.2684721812493837E-3</v>
      </c>
      <c r="F89" s="67">
        <f t="shared" si="40"/>
        <v>-0.33151708004591479</v>
      </c>
      <c r="H89" s="25">
        <v>496.48799999999994</v>
      </c>
      <c r="I89" s="188">
        <v>392.34000000000003</v>
      </c>
      <c r="J89" s="294">
        <f t="shared" si="35"/>
        <v>3.5390510469236465E-3</v>
      </c>
      <c r="K89" s="295">
        <f t="shared" si="36"/>
        <v>2.6773465182652126E-3</v>
      </c>
      <c r="L89" s="67">
        <f t="shared" si="30"/>
        <v>-0.20976942040895233</v>
      </c>
      <c r="N89" s="48">
        <f t="shared" si="42"/>
        <v>3.6069918486552459</v>
      </c>
      <c r="O89" s="191">
        <f t="shared" si="43"/>
        <v>4.2639163605538295</v>
      </c>
      <c r="P89" s="67">
        <f t="shared" si="44"/>
        <v>0.18212531091344089</v>
      </c>
    </row>
    <row r="90" spans="1:16" ht="20.100000000000001" customHeight="1" x14ac:dyDescent="0.25">
      <c r="A90" s="45" t="s">
        <v>218</v>
      </c>
      <c r="B90" s="25">
        <v>215.65999999999997</v>
      </c>
      <c r="C90" s="188">
        <v>478.21999999999997</v>
      </c>
      <c r="D90" s="345">
        <f t="shared" si="33"/>
        <v>5.2132851504530496E-4</v>
      </c>
      <c r="E90" s="295">
        <f t="shared" si="34"/>
        <v>1.1789822923871152E-3</v>
      </c>
      <c r="F90" s="67">
        <f t="shared" si="40"/>
        <v>1.2174719465825838</v>
      </c>
      <c r="H90" s="25">
        <v>174.97499999999999</v>
      </c>
      <c r="I90" s="188">
        <v>356.47199999999998</v>
      </c>
      <c r="J90" s="294">
        <f t="shared" si="35"/>
        <v>1.2472516091737668E-3</v>
      </c>
      <c r="K90" s="295">
        <f t="shared" si="36"/>
        <v>2.4325816079396358E-3</v>
      </c>
      <c r="L90" s="67">
        <f t="shared" si="30"/>
        <v>1.0372738962708958</v>
      </c>
      <c r="N90" s="48">
        <f t="shared" si="42"/>
        <v>8.1134656403598271</v>
      </c>
      <c r="O90" s="191">
        <f t="shared" si="43"/>
        <v>7.454142444899837</v>
      </c>
      <c r="P90" s="67">
        <f t="shared" si="44"/>
        <v>-8.1262832023375586E-2</v>
      </c>
    </row>
    <row r="91" spans="1:16" ht="20.100000000000001" customHeight="1" x14ac:dyDescent="0.25">
      <c r="A91" s="45" t="s">
        <v>208</v>
      </c>
      <c r="B91" s="25">
        <v>461.02999999999986</v>
      </c>
      <c r="C91" s="188">
        <v>419.61999999999995</v>
      </c>
      <c r="D91" s="345">
        <f t="shared" si="33"/>
        <v>1.1144768862623429E-3</v>
      </c>
      <c r="E91" s="295">
        <f t="shared" si="34"/>
        <v>1.0345124619034779E-3</v>
      </c>
      <c r="F91" s="67">
        <f t="shared" si="40"/>
        <v>-8.9820619048651767E-2</v>
      </c>
      <c r="H91" s="25">
        <v>311.57300000000004</v>
      </c>
      <c r="I91" s="188">
        <v>299.77999999999992</v>
      </c>
      <c r="J91" s="294">
        <f t="shared" si="35"/>
        <v>2.2209454243468959E-3</v>
      </c>
      <c r="K91" s="295">
        <f t="shared" si="36"/>
        <v>2.0457127472231868E-3</v>
      </c>
      <c r="L91" s="67">
        <f t="shared" si="30"/>
        <v>-3.7849877877736901E-2</v>
      </c>
      <c r="N91" s="48">
        <f t="shared" si="42"/>
        <v>6.7581936099603093</v>
      </c>
      <c r="O91" s="191">
        <f t="shared" si="43"/>
        <v>7.1440827415280488</v>
      </c>
      <c r="P91" s="67">
        <f t="shared" si="44"/>
        <v>5.7099449030138964E-2</v>
      </c>
    </row>
    <row r="92" spans="1:16" ht="20.100000000000001" customHeight="1" x14ac:dyDescent="0.25">
      <c r="A92" s="45" t="s">
        <v>201</v>
      </c>
      <c r="B92" s="25">
        <v>1523.32</v>
      </c>
      <c r="C92" s="188">
        <v>1502.2400000000002</v>
      </c>
      <c r="D92" s="345">
        <f t="shared" si="33"/>
        <v>3.6824174790819528E-3</v>
      </c>
      <c r="E92" s="295">
        <f t="shared" si="34"/>
        <v>3.7035555997566396E-3</v>
      </c>
      <c r="F92" s="67">
        <f t="shared" si="40"/>
        <v>-1.3838195520310704E-2</v>
      </c>
      <c r="H92" s="25">
        <v>273.78400000000005</v>
      </c>
      <c r="I92" s="188">
        <v>297.71199999999999</v>
      </c>
      <c r="J92" s="294">
        <f t="shared" si="35"/>
        <v>1.9515789945193922E-3</v>
      </c>
      <c r="K92" s="295">
        <f t="shared" si="36"/>
        <v>2.0316006184579009E-3</v>
      </c>
      <c r="L92" s="67">
        <f t="shared" si="30"/>
        <v>8.7397364345615292E-2</v>
      </c>
      <c r="N92" s="48">
        <f t="shared" si="42"/>
        <v>1.797284877766983</v>
      </c>
      <c r="O92" s="191">
        <f t="shared" si="43"/>
        <v>1.9817871977846413</v>
      </c>
      <c r="P92" s="67">
        <f t="shared" si="44"/>
        <v>0.10265613554090057</v>
      </c>
    </row>
    <row r="93" spans="1:16" ht="20.100000000000001" customHeight="1" x14ac:dyDescent="0.25">
      <c r="A93" s="45" t="s">
        <v>207</v>
      </c>
      <c r="B93" s="25">
        <v>778.41</v>
      </c>
      <c r="C93" s="188">
        <v>1427.7700000000002</v>
      </c>
      <c r="D93" s="345">
        <f t="shared" si="33"/>
        <v>1.8816995706038015E-3</v>
      </c>
      <c r="E93" s="295">
        <f t="shared" si="34"/>
        <v>3.5199605779799082E-3</v>
      </c>
      <c r="F93" s="67">
        <f t="shared" si="40"/>
        <v>0.83421333230559769</v>
      </c>
      <c r="H93" s="25">
        <v>199.011</v>
      </c>
      <c r="I93" s="188">
        <v>269.92099999999999</v>
      </c>
      <c r="J93" s="294">
        <f t="shared" si="35"/>
        <v>1.4185843120061751E-3</v>
      </c>
      <c r="K93" s="295">
        <f t="shared" si="36"/>
        <v>1.8419535340690838E-3</v>
      </c>
      <c r="L93" s="67">
        <f t="shared" si="30"/>
        <v>0.35631196265533061</v>
      </c>
      <c r="N93" s="48">
        <f t="shared" si="42"/>
        <v>2.5566346783828573</v>
      </c>
      <c r="O93" s="191">
        <f t="shared" si="43"/>
        <v>1.890507574749434</v>
      </c>
      <c r="P93" s="67">
        <f t="shared" si="44"/>
        <v>-0.26054841126334377</v>
      </c>
    </row>
    <row r="94" spans="1:16" ht="20.100000000000001" customHeight="1" x14ac:dyDescent="0.25">
      <c r="A94" s="45" t="s">
        <v>216</v>
      </c>
      <c r="B94" s="25">
        <v>415.15999999999997</v>
      </c>
      <c r="C94" s="188">
        <v>581.28999999999985</v>
      </c>
      <c r="D94" s="345">
        <f t="shared" si="33"/>
        <v>1.0035924432264156E-3</v>
      </c>
      <c r="E94" s="295">
        <f t="shared" si="34"/>
        <v>1.4330864805773618E-3</v>
      </c>
      <c r="F94" s="67">
        <f t="shared" ref="F94" si="45">(C94-B94)/B94</f>
        <v>0.40015897485306845</v>
      </c>
      <c r="H94" s="25">
        <v>138.58799999999999</v>
      </c>
      <c r="I94" s="188">
        <v>262.96199999999993</v>
      </c>
      <c r="J94" s="294">
        <f t="shared" si="35"/>
        <v>9.8787887419445053E-4</v>
      </c>
      <c r="K94" s="295">
        <f t="shared" si="36"/>
        <v>1.7944649924454721E-3</v>
      </c>
      <c r="L94" s="67">
        <f t="shared" si="30"/>
        <v>0.89743700753311939</v>
      </c>
      <c r="N94" s="48">
        <f t="shared" si="31"/>
        <v>3.3381828692552267</v>
      </c>
      <c r="O94" s="191">
        <f t="shared" si="32"/>
        <v>4.5237661064184831</v>
      </c>
      <c r="P94" s="67">
        <f t="shared" ref="P94" si="46">(O94-N94)/N94</f>
        <v>0.35515826531928996</v>
      </c>
    </row>
    <row r="95" spans="1:16" ht="20.100000000000001" customHeight="1" thickBot="1" x14ac:dyDescent="0.3">
      <c r="A95" s="14" t="s">
        <v>17</v>
      </c>
      <c r="B95" s="25">
        <f>B96-SUM(B68:B94)</f>
        <v>5033.8200000000652</v>
      </c>
      <c r="C95" s="188">
        <f>C96-SUM(C68:C94)</f>
        <v>5851.7700000000186</v>
      </c>
      <c r="D95" s="345">
        <f t="shared" si="33"/>
        <v>1.2168570460935691E-2</v>
      </c>
      <c r="E95" s="295">
        <f t="shared" si="34"/>
        <v>1.4426693172853857E-2</v>
      </c>
      <c r="F95" s="67">
        <f>(C95-B95)/B95</f>
        <v>0.16249091147477321</v>
      </c>
      <c r="H95" s="25">
        <f>H96-SUM(H68:H94)</f>
        <v>1591.1560000000172</v>
      </c>
      <c r="I95" s="188">
        <f>I96-SUM(I68:I94)</f>
        <v>2143.9980000000214</v>
      </c>
      <c r="J95" s="294">
        <f t="shared" si="35"/>
        <v>1.13420310412717E-2</v>
      </c>
      <c r="K95" s="295">
        <f t="shared" si="36"/>
        <v>1.4630742673364011E-2</v>
      </c>
      <c r="L95" s="67">
        <f t="shared" si="30"/>
        <v>0.34744676197682578</v>
      </c>
      <c r="N95" s="48">
        <f t="shared" si="31"/>
        <v>3.1609314596072102</v>
      </c>
      <c r="O95" s="191">
        <f t="shared" si="32"/>
        <v>3.663845298089321</v>
      </c>
      <c r="P95" s="67">
        <f>(O95-N95)/N95</f>
        <v>0.15910305076485426</v>
      </c>
    </row>
    <row r="96" spans="1:16" ht="26.25" customHeight="1" thickBot="1" x14ac:dyDescent="0.3">
      <c r="A96" s="18" t="s">
        <v>18</v>
      </c>
      <c r="B96" s="23">
        <v>413673.9</v>
      </c>
      <c r="C96" s="193">
        <v>405621.02000000008</v>
      </c>
      <c r="D96" s="341">
        <f>SUM(D68:D95)</f>
        <v>1.0000000000000002</v>
      </c>
      <c r="E96" s="342">
        <f>SUM(E68:E95)</f>
        <v>0.99999999999999967</v>
      </c>
      <c r="F96" s="72">
        <f>(C96-B96)/B96</f>
        <v>-1.9466734546220939E-2</v>
      </c>
      <c r="G96" s="2"/>
      <c r="H96" s="23">
        <v>140288.45400000003</v>
      </c>
      <c r="I96" s="193">
        <v>146540.61300000004</v>
      </c>
      <c r="J96" s="353">
        <f t="shared" si="35"/>
        <v>1</v>
      </c>
      <c r="K96" s="342">
        <f t="shared" si="36"/>
        <v>1</v>
      </c>
      <c r="L96" s="72">
        <f t="shared" si="30"/>
        <v>4.456645448527085E-2</v>
      </c>
      <c r="M96" s="2"/>
      <c r="N96" s="44">
        <f t="shared" si="31"/>
        <v>3.3912812483456181</v>
      </c>
      <c r="O96" s="198">
        <f t="shared" si="32"/>
        <v>3.612747016907556</v>
      </c>
      <c r="P96" s="72">
        <f>(O96-N96)/N96</f>
        <v>6.5304453492312495E-2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>
    <pageSetUpPr fitToPage="1"/>
  </sheetPr>
  <dimension ref="A1:P96"/>
  <sheetViews>
    <sheetView showGridLines="0" workbookViewId="0">
      <selection activeCell="N91" sqref="N91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125</v>
      </c>
    </row>
    <row r="3" spans="1:16" ht="8.25" customHeight="1" thickBot="1" x14ac:dyDescent="0.3"/>
    <row r="4" spans="1:16" x14ac:dyDescent="0.25">
      <c r="A4" s="468" t="s">
        <v>3</v>
      </c>
      <c r="B4" s="461" t="s">
        <v>1</v>
      </c>
      <c r="C4" s="452"/>
      <c r="D4" s="461" t="s">
        <v>116</v>
      </c>
      <c r="E4" s="452"/>
      <c r="F4" s="176" t="s">
        <v>0</v>
      </c>
      <c r="H4" s="471" t="s">
        <v>19</v>
      </c>
      <c r="I4" s="472"/>
      <c r="J4" s="461" t="s">
        <v>116</v>
      </c>
      <c r="K4" s="457"/>
      <c r="L4" s="176" t="s">
        <v>0</v>
      </c>
      <c r="N4" s="451" t="s">
        <v>22</v>
      </c>
      <c r="O4" s="452"/>
      <c r="P4" s="176" t="s">
        <v>0</v>
      </c>
    </row>
    <row r="5" spans="1:16" x14ac:dyDescent="0.25">
      <c r="A5" s="469"/>
      <c r="B5" s="462" t="s">
        <v>157</v>
      </c>
      <c r="C5" s="454"/>
      <c r="D5" s="462" t="str">
        <f>B5</f>
        <v>jan-dez</v>
      </c>
      <c r="E5" s="454"/>
      <c r="F5" s="177" t="s">
        <v>123</v>
      </c>
      <c r="H5" s="449" t="str">
        <f>B5</f>
        <v>jan-dez</v>
      </c>
      <c r="I5" s="454"/>
      <c r="J5" s="462" t="str">
        <f>B5</f>
        <v>jan-dez</v>
      </c>
      <c r="K5" s="450"/>
      <c r="L5" s="177" t="str">
        <f>F5</f>
        <v>2021/2020</v>
      </c>
      <c r="N5" s="449" t="str">
        <f>B5</f>
        <v>jan-dez</v>
      </c>
      <c r="O5" s="450"/>
      <c r="P5" s="177" t="str">
        <f>L5</f>
        <v>2021/2020</v>
      </c>
    </row>
    <row r="6" spans="1:16" ht="19.5" customHeight="1" thickBot="1" x14ac:dyDescent="0.3">
      <c r="A6" s="470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162</v>
      </c>
      <c r="B7" s="46">
        <v>60503.609999999993</v>
      </c>
      <c r="C7" s="195">
        <v>63438.840000000004</v>
      </c>
      <c r="D7" s="345">
        <f>B7/$B$33</f>
        <v>0.1933114336794754</v>
      </c>
      <c r="E7" s="344">
        <f>C7/$C$33</f>
        <v>0.18844438160209773</v>
      </c>
      <c r="F7" s="67">
        <f>(C7-B7)/B7</f>
        <v>4.8513303586348165E-2</v>
      </c>
      <c r="H7" s="46">
        <v>16345.102000000001</v>
      </c>
      <c r="I7" s="195">
        <v>16899.897000000001</v>
      </c>
      <c r="J7" s="345">
        <f>H7/$H$33</f>
        <v>0.2197635066319224</v>
      </c>
      <c r="K7" s="344">
        <f>I7/$I$33</f>
        <v>0.2130683212905293</v>
      </c>
      <c r="L7" s="67">
        <f t="shared" ref="L7:L33" si="0">(I7-H7)/H7</f>
        <v>3.3942584145391079E-2</v>
      </c>
      <c r="N7" s="40">
        <f t="shared" ref="N7:O33" si="1">(H7/B7)*10</f>
        <v>2.7015085546135187</v>
      </c>
      <c r="O7" s="200">
        <f t="shared" si="1"/>
        <v>2.6639669010341298</v>
      </c>
      <c r="P7" s="76">
        <f>(O7-N7)/N7</f>
        <v>-1.3896551804463798E-2</v>
      </c>
    </row>
    <row r="8" spans="1:16" ht="20.100000000000001" customHeight="1" x14ac:dyDescent="0.25">
      <c r="A8" s="14" t="s">
        <v>165</v>
      </c>
      <c r="B8" s="25">
        <v>59115.87</v>
      </c>
      <c r="C8" s="188">
        <v>64574.92</v>
      </c>
      <c r="D8" s="345">
        <f t="shared" ref="D8:D32" si="2">B8/$B$33</f>
        <v>0.18887754933812201</v>
      </c>
      <c r="E8" s="295">
        <f t="shared" ref="E8:E32" si="3">C8/$C$33</f>
        <v>0.19181909483850795</v>
      </c>
      <c r="F8" s="67">
        <f t="shared" ref="F8:F33" si="4">(C8-B8)/B8</f>
        <v>9.234491516406669E-2</v>
      </c>
      <c r="H8" s="25">
        <v>11598.408000000001</v>
      </c>
      <c r="I8" s="188">
        <v>12756.386</v>
      </c>
      <c r="J8" s="345">
        <f t="shared" ref="J8:J32" si="5">H8/$H$33</f>
        <v>0.15594315737079781</v>
      </c>
      <c r="K8" s="295">
        <f t="shared" ref="K8:K32" si="6">I8/$I$33</f>
        <v>0.16082830272598761</v>
      </c>
      <c r="L8" s="67">
        <f t="shared" si="0"/>
        <v>9.9839391751005743E-2</v>
      </c>
      <c r="N8" s="40">
        <f t="shared" si="1"/>
        <v>1.9619787376892195</v>
      </c>
      <c r="O8" s="201">
        <f t="shared" si="1"/>
        <v>1.9754396908273366</v>
      </c>
      <c r="P8" s="67">
        <f t="shared" ref="P8:P71" si="7">(O8-N8)/N8</f>
        <v>6.8609067364161025E-3</v>
      </c>
    </row>
    <row r="9" spans="1:16" ht="20.100000000000001" customHeight="1" x14ac:dyDescent="0.25">
      <c r="A9" s="14" t="s">
        <v>164</v>
      </c>
      <c r="B9" s="25">
        <v>35099.99</v>
      </c>
      <c r="C9" s="188">
        <v>29149.66</v>
      </c>
      <c r="D9" s="345">
        <f t="shared" si="2"/>
        <v>0.11214586020627944</v>
      </c>
      <c r="E9" s="295">
        <f t="shared" si="3"/>
        <v>8.6588746777390702E-2</v>
      </c>
      <c r="F9" s="67">
        <f t="shared" si="4"/>
        <v>-0.16952511952282603</v>
      </c>
      <c r="H9" s="25">
        <v>7506.9480000000003</v>
      </c>
      <c r="I9" s="188">
        <v>6397.7280000000001</v>
      </c>
      <c r="J9" s="345">
        <f t="shared" si="5"/>
        <v>0.10093257396518521</v>
      </c>
      <c r="K9" s="295">
        <f t="shared" si="6"/>
        <v>8.0660442192837939E-2</v>
      </c>
      <c r="L9" s="67">
        <f t="shared" si="0"/>
        <v>-0.14775911595497934</v>
      </c>
      <c r="N9" s="40">
        <f t="shared" si="1"/>
        <v>2.1387322332570466</v>
      </c>
      <c r="O9" s="201">
        <f t="shared" si="1"/>
        <v>2.1947864915062474</v>
      </c>
      <c r="P9" s="67">
        <f t="shared" si="7"/>
        <v>2.6209105271601234E-2</v>
      </c>
    </row>
    <row r="10" spans="1:16" ht="20.100000000000001" customHeight="1" x14ac:dyDescent="0.25">
      <c r="A10" s="14" t="s">
        <v>170</v>
      </c>
      <c r="B10" s="25">
        <v>19115.829999999998</v>
      </c>
      <c r="C10" s="188">
        <v>27249.14</v>
      </c>
      <c r="D10" s="345">
        <f t="shared" si="2"/>
        <v>6.1075835033200937E-2</v>
      </c>
      <c r="E10" s="295">
        <f t="shared" si="3"/>
        <v>8.0943272867047777E-2</v>
      </c>
      <c r="F10" s="67">
        <f t="shared" si="4"/>
        <v>0.42547511669647625</v>
      </c>
      <c r="H10" s="25">
        <v>3879.4690000000001</v>
      </c>
      <c r="I10" s="188">
        <v>5709.3460000000005</v>
      </c>
      <c r="J10" s="345">
        <f t="shared" si="5"/>
        <v>5.2160317586873263E-2</v>
      </c>
      <c r="K10" s="295">
        <f t="shared" si="6"/>
        <v>7.1981549229962666E-2</v>
      </c>
      <c r="L10" s="67">
        <f t="shared" si="0"/>
        <v>0.47168233590731112</v>
      </c>
      <c r="N10" s="40">
        <f t="shared" si="1"/>
        <v>2.0294535994513447</v>
      </c>
      <c r="O10" s="201">
        <f t="shared" si="1"/>
        <v>2.0952389690096642</v>
      </c>
      <c r="P10" s="67">
        <f t="shared" si="7"/>
        <v>3.2415310986220289E-2</v>
      </c>
    </row>
    <row r="11" spans="1:16" ht="20.100000000000001" customHeight="1" x14ac:dyDescent="0.25">
      <c r="A11" s="14" t="s">
        <v>161</v>
      </c>
      <c r="B11" s="25">
        <v>28572.119999999995</v>
      </c>
      <c r="C11" s="188">
        <v>24219.77</v>
      </c>
      <c r="D11" s="345">
        <f t="shared" si="2"/>
        <v>9.1289056644091357E-2</v>
      </c>
      <c r="E11" s="295">
        <f t="shared" si="3"/>
        <v>7.1944562356358321E-2</v>
      </c>
      <c r="F11" s="67">
        <f t="shared" si="4"/>
        <v>-0.15232856364875955</v>
      </c>
      <c r="H11" s="25">
        <v>6678.9949999999999</v>
      </c>
      <c r="I11" s="188">
        <v>5657.0619999999999</v>
      </c>
      <c r="J11" s="345">
        <f t="shared" si="5"/>
        <v>8.9800563005178954E-2</v>
      </c>
      <c r="K11" s="295">
        <f t="shared" si="6"/>
        <v>7.132236982133347E-2</v>
      </c>
      <c r="L11" s="67">
        <f t="shared" si="0"/>
        <v>-0.15300700180191781</v>
      </c>
      <c r="N11" s="40">
        <f t="shared" si="1"/>
        <v>2.3375916802813377</v>
      </c>
      <c r="O11" s="201">
        <f t="shared" si="1"/>
        <v>2.3357207768694748</v>
      </c>
      <c r="P11" s="67">
        <f t="shared" si="7"/>
        <v>-8.0035509522250782E-4</v>
      </c>
    </row>
    <row r="12" spans="1:16" ht="20.100000000000001" customHeight="1" x14ac:dyDescent="0.25">
      <c r="A12" s="14" t="s">
        <v>167</v>
      </c>
      <c r="B12" s="25">
        <v>15644.460000000001</v>
      </c>
      <c r="C12" s="188">
        <v>15222.24</v>
      </c>
      <c r="D12" s="345">
        <f t="shared" si="2"/>
        <v>4.9984670199698933E-2</v>
      </c>
      <c r="E12" s="295">
        <f t="shared" si="3"/>
        <v>4.5217497725348006E-2</v>
      </c>
      <c r="F12" s="67">
        <f t="shared" si="4"/>
        <v>-2.6988467483057974E-2</v>
      </c>
      <c r="H12" s="25">
        <v>4648.9750000000004</v>
      </c>
      <c r="I12" s="188">
        <v>4844.2860000000001</v>
      </c>
      <c r="J12" s="345">
        <f t="shared" si="5"/>
        <v>6.2506495722335742E-2</v>
      </c>
      <c r="K12" s="295">
        <f t="shared" si="6"/>
        <v>6.1075158379439408E-2</v>
      </c>
      <c r="L12" s="67">
        <f t="shared" si="0"/>
        <v>4.2011626218682541E-2</v>
      </c>
      <c r="N12" s="40">
        <f t="shared" si="1"/>
        <v>2.9716429969458833</v>
      </c>
      <c r="O12" s="201">
        <f t="shared" si="1"/>
        <v>3.1823739475924699</v>
      </c>
      <c r="P12" s="67">
        <f t="shared" si="7"/>
        <v>7.0913952605735658E-2</v>
      </c>
    </row>
    <row r="13" spans="1:16" ht="20.100000000000001" customHeight="1" x14ac:dyDescent="0.25">
      <c r="A13" s="14" t="s">
        <v>163</v>
      </c>
      <c r="B13" s="25">
        <v>21666.37</v>
      </c>
      <c r="C13" s="188">
        <v>17044.05</v>
      </c>
      <c r="D13" s="345">
        <f t="shared" si="2"/>
        <v>6.9224911494206315E-2</v>
      </c>
      <c r="E13" s="295">
        <f t="shared" si="3"/>
        <v>5.062916444003758E-2</v>
      </c>
      <c r="F13" s="67">
        <f t="shared" si="4"/>
        <v>-0.21334076728127507</v>
      </c>
      <c r="H13" s="25">
        <v>4896.7039999999997</v>
      </c>
      <c r="I13" s="188">
        <v>3984.1190000000006</v>
      </c>
      <c r="J13" s="345">
        <f t="shared" si="5"/>
        <v>6.5837266844744127E-2</v>
      </c>
      <c r="K13" s="295">
        <f t="shared" si="6"/>
        <v>5.0230456857322997E-2</v>
      </c>
      <c r="L13" s="67">
        <f t="shared" si="0"/>
        <v>-0.1863671972004024</v>
      </c>
      <c r="N13" s="40">
        <f t="shared" si="1"/>
        <v>2.2600481760442563</v>
      </c>
      <c r="O13" s="201">
        <f t="shared" si="1"/>
        <v>2.3375424268293048</v>
      </c>
      <c r="P13" s="67">
        <f t="shared" si="7"/>
        <v>3.428876057000077E-2</v>
      </c>
    </row>
    <row r="14" spans="1:16" ht="20.100000000000001" customHeight="1" x14ac:dyDescent="0.25">
      <c r="A14" s="14" t="s">
        <v>174</v>
      </c>
      <c r="B14" s="25">
        <v>7117.0999999999995</v>
      </c>
      <c r="C14" s="188">
        <v>16656.709999999995</v>
      </c>
      <c r="D14" s="345">
        <f t="shared" si="2"/>
        <v>2.2739416782572054E-2</v>
      </c>
      <c r="E14" s="295">
        <f t="shared" si="3"/>
        <v>4.9478575198970795E-2</v>
      </c>
      <c r="F14" s="67">
        <f t="shared" si="4"/>
        <v>1.3403788059743431</v>
      </c>
      <c r="H14" s="25">
        <v>1769.9760000000001</v>
      </c>
      <c r="I14" s="188">
        <v>3668.3010000000004</v>
      </c>
      <c r="J14" s="345">
        <f t="shared" si="5"/>
        <v>2.3797718265346005E-2</v>
      </c>
      <c r="K14" s="295">
        <f t="shared" si="6"/>
        <v>4.6248727791558135E-2</v>
      </c>
      <c r="L14" s="67">
        <f t="shared" si="0"/>
        <v>1.0725145425700688</v>
      </c>
      <c r="N14" s="40">
        <f t="shared" si="1"/>
        <v>2.486934285031825</v>
      </c>
      <c r="O14" s="201">
        <f t="shared" si="1"/>
        <v>2.2022962517808149</v>
      </c>
      <c r="P14" s="67">
        <f t="shared" si="7"/>
        <v>-0.11445337939332306</v>
      </c>
    </row>
    <row r="15" spans="1:16" ht="20.100000000000001" customHeight="1" x14ac:dyDescent="0.25">
      <c r="A15" s="14" t="s">
        <v>169</v>
      </c>
      <c r="B15" s="25">
        <v>9102.1600000000017</v>
      </c>
      <c r="C15" s="188">
        <v>8600.02</v>
      </c>
      <c r="D15" s="345">
        <f t="shared" si="2"/>
        <v>2.9081762215179795E-2</v>
      </c>
      <c r="E15" s="295">
        <f t="shared" si="3"/>
        <v>2.5546265515978422E-2</v>
      </c>
      <c r="F15" s="67">
        <f t="shared" si="4"/>
        <v>-5.5167125165894816E-2</v>
      </c>
      <c r="H15" s="25">
        <v>2396.8210000000004</v>
      </c>
      <c r="I15" s="188">
        <v>2389.5640000000003</v>
      </c>
      <c r="J15" s="345">
        <f t="shared" si="5"/>
        <v>3.2225787745407214E-2</v>
      </c>
      <c r="K15" s="295">
        <f t="shared" si="6"/>
        <v>3.0126833914803291E-2</v>
      </c>
      <c r="L15" s="67">
        <f t="shared" si="0"/>
        <v>-3.0277605211236304E-3</v>
      </c>
      <c r="N15" s="40">
        <f t="shared" si="1"/>
        <v>2.6332441969818152</v>
      </c>
      <c r="O15" s="201">
        <f t="shared" si="1"/>
        <v>2.77855632893877</v>
      </c>
      <c r="P15" s="67">
        <f t="shared" si="7"/>
        <v>5.5183690188517029E-2</v>
      </c>
    </row>
    <row r="16" spans="1:16" ht="20.100000000000001" customHeight="1" x14ac:dyDescent="0.25">
      <c r="A16" s="14" t="s">
        <v>171</v>
      </c>
      <c r="B16" s="25">
        <v>6653.02</v>
      </c>
      <c r="C16" s="188">
        <v>7056.79</v>
      </c>
      <c r="D16" s="345">
        <f t="shared" si="2"/>
        <v>2.1256662775960371E-2</v>
      </c>
      <c r="E16" s="295">
        <f t="shared" si="3"/>
        <v>2.0962117649784694E-2</v>
      </c>
      <c r="F16" s="67">
        <f t="shared" si="4"/>
        <v>6.0689731881160662E-2</v>
      </c>
      <c r="H16" s="25">
        <v>2069.2120000000004</v>
      </c>
      <c r="I16" s="188">
        <v>2185.81</v>
      </c>
      <c r="J16" s="345">
        <f t="shared" si="5"/>
        <v>2.7821012379418218E-2</v>
      </c>
      <c r="K16" s="295">
        <f t="shared" si="6"/>
        <v>2.7557970759233136E-2</v>
      </c>
      <c r="L16" s="67">
        <f t="shared" si="0"/>
        <v>5.6348986957353561E-2</v>
      </c>
      <c r="N16" s="40">
        <f t="shared" si="1"/>
        <v>3.110184547769284</v>
      </c>
      <c r="O16" s="201">
        <f t="shared" si="1"/>
        <v>3.0974564922578112</v>
      </c>
      <c r="P16" s="67">
        <f t="shared" si="7"/>
        <v>-4.0923795086699154E-3</v>
      </c>
    </row>
    <row r="17" spans="1:16" ht="20.100000000000001" customHeight="1" x14ac:dyDescent="0.25">
      <c r="A17" s="14" t="s">
        <v>178</v>
      </c>
      <c r="B17" s="25">
        <v>5127.1400000000003</v>
      </c>
      <c r="C17" s="188">
        <v>7386.2199999999993</v>
      </c>
      <c r="D17" s="345">
        <f t="shared" si="2"/>
        <v>1.6381415655617668E-2</v>
      </c>
      <c r="E17" s="295">
        <f t="shared" si="3"/>
        <v>2.1940685868106134E-2</v>
      </c>
      <c r="F17" s="67">
        <f t="shared" si="4"/>
        <v>0.4406121151363136</v>
      </c>
      <c r="H17" s="25">
        <v>1063.7670000000001</v>
      </c>
      <c r="I17" s="188">
        <v>1582.7270000000003</v>
      </c>
      <c r="J17" s="345">
        <f t="shared" si="5"/>
        <v>1.4302582275676236E-2</v>
      </c>
      <c r="K17" s="295">
        <f t="shared" si="6"/>
        <v>1.9954499423942975E-2</v>
      </c>
      <c r="L17" s="67">
        <f t="shared" si="0"/>
        <v>0.48785119297740975</v>
      </c>
      <c r="N17" s="40">
        <f t="shared" si="1"/>
        <v>2.0747765810958936</v>
      </c>
      <c r="O17" s="201">
        <f t="shared" si="1"/>
        <v>2.1428105309617105</v>
      </c>
      <c r="P17" s="67">
        <f t="shared" si="7"/>
        <v>3.2790976380638284E-2</v>
      </c>
    </row>
    <row r="18" spans="1:16" ht="20.100000000000001" customHeight="1" x14ac:dyDescent="0.25">
      <c r="A18" s="14" t="s">
        <v>181</v>
      </c>
      <c r="B18" s="25">
        <v>4166.1100000000006</v>
      </c>
      <c r="C18" s="188">
        <v>5143.91</v>
      </c>
      <c r="D18" s="345">
        <f t="shared" si="2"/>
        <v>1.3310886688685179E-2</v>
      </c>
      <c r="E18" s="295">
        <f t="shared" si="3"/>
        <v>1.5279928494386821E-2</v>
      </c>
      <c r="F18" s="67">
        <f t="shared" si="4"/>
        <v>0.23470335636841061</v>
      </c>
      <c r="H18" s="25">
        <v>1068.4449999999999</v>
      </c>
      <c r="I18" s="188">
        <v>1323.2570000000001</v>
      </c>
      <c r="J18" s="345">
        <f t="shared" si="5"/>
        <v>1.4365479018934499E-2</v>
      </c>
      <c r="K18" s="295">
        <f t="shared" si="6"/>
        <v>1.6683187336937137E-2</v>
      </c>
      <c r="L18" s="67">
        <f t="shared" si="0"/>
        <v>0.23848864471264328</v>
      </c>
      <c r="N18" s="40">
        <f t="shared" si="1"/>
        <v>2.5646106319804316</v>
      </c>
      <c r="O18" s="201">
        <f t="shared" si="1"/>
        <v>2.5724730798167155</v>
      </c>
      <c r="P18" s="67">
        <f t="shared" si="7"/>
        <v>3.0657471891600042E-3</v>
      </c>
    </row>
    <row r="19" spans="1:16" ht="20.100000000000001" customHeight="1" x14ac:dyDescent="0.25">
      <c r="A19" s="14" t="s">
        <v>186</v>
      </c>
      <c r="B19" s="25">
        <v>1459.0499999999997</v>
      </c>
      <c r="C19" s="188">
        <v>9336.66</v>
      </c>
      <c r="D19" s="345">
        <f t="shared" si="2"/>
        <v>4.6617226196922559E-3</v>
      </c>
      <c r="E19" s="295">
        <f t="shared" si="3"/>
        <v>2.7734446593428282E-2</v>
      </c>
      <c r="F19" s="67">
        <f t="shared" si="4"/>
        <v>5.3991364243857323</v>
      </c>
      <c r="H19" s="25">
        <v>373.452</v>
      </c>
      <c r="I19" s="188">
        <v>1316.8870000000002</v>
      </c>
      <c r="J19" s="345">
        <f t="shared" si="5"/>
        <v>5.0211446266107537E-3</v>
      </c>
      <c r="K19" s="295">
        <f t="shared" si="6"/>
        <v>1.6602876480212941E-2</v>
      </c>
      <c r="L19" s="67">
        <f t="shared" si="0"/>
        <v>2.5262550475027585</v>
      </c>
      <c r="N19" s="40">
        <f t="shared" si="1"/>
        <v>2.559555875398376</v>
      </c>
      <c r="O19" s="201">
        <f t="shared" si="1"/>
        <v>1.4104476333078426</v>
      </c>
      <c r="P19" s="67">
        <f t="shared" si="7"/>
        <v>-0.44894829338768905</v>
      </c>
    </row>
    <row r="20" spans="1:16" ht="20.100000000000001" customHeight="1" x14ac:dyDescent="0.25">
      <c r="A20" s="14" t="s">
        <v>166</v>
      </c>
      <c r="B20" s="25">
        <v>6917.9000000000005</v>
      </c>
      <c r="C20" s="188">
        <v>5470.26</v>
      </c>
      <c r="D20" s="345">
        <f t="shared" si="2"/>
        <v>2.2102964881785453E-2</v>
      </c>
      <c r="E20" s="295">
        <f t="shared" si="3"/>
        <v>1.6249347606335347E-2</v>
      </c>
      <c r="F20" s="67">
        <f t="shared" si="4"/>
        <v>-0.20926003555992428</v>
      </c>
      <c r="H20" s="25">
        <v>1442.3290000000004</v>
      </c>
      <c r="I20" s="188">
        <v>1230.5830000000001</v>
      </c>
      <c r="J20" s="345">
        <f t="shared" si="5"/>
        <v>1.9392431980963722E-2</v>
      </c>
      <c r="K20" s="295">
        <f t="shared" si="6"/>
        <v>1.551478414446333E-2</v>
      </c>
      <c r="L20" s="67">
        <f t="shared" si="0"/>
        <v>-0.14680839115070157</v>
      </c>
      <c r="N20" s="40">
        <f t="shared" si="1"/>
        <v>2.0849231703262556</v>
      </c>
      <c r="O20" s="201">
        <f t="shared" si="1"/>
        <v>2.2495877709651828</v>
      </c>
      <c r="P20" s="67">
        <f t="shared" si="7"/>
        <v>7.8978737913474248E-2</v>
      </c>
    </row>
    <row r="21" spans="1:16" ht="20.100000000000001" customHeight="1" x14ac:dyDescent="0.25">
      <c r="A21" s="14" t="s">
        <v>200</v>
      </c>
      <c r="B21" s="25">
        <v>3270.06</v>
      </c>
      <c r="C21" s="188">
        <v>3730</v>
      </c>
      <c r="D21" s="345">
        <f t="shared" si="2"/>
        <v>1.0447971399027353E-2</v>
      </c>
      <c r="E21" s="295">
        <f t="shared" si="3"/>
        <v>1.1079924276292324E-2</v>
      </c>
      <c r="F21" s="67">
        <f t="shared" si="4"/>
        <v>0.14065185348281073</v>
      </c>
      <c r="H21" s="25">
        <v>690.42499999999995</v>
      </c>
      <c r="I21" s="188">
        <v>751.86699999999985</v>
      </c>
      <c r="J21" s="345">
        <f t="shared" si="5"/>
        <v>9.2829166233618487E-3</v>
      </c>
      <c r="K21" s="295">
        <f t="shared" si="6"/>
        <v>9.4792908811069283E-3</v>
      </c>
      <c r="L21" s="67">
        <f t="shared" si="0"/>
        <v>8.8991563167614002E-2</v>
      </c>
      <c r="N21" s="40">
        <f t="shared" si="1"/>
        <v>2.1113526968924119</v>
      </c>
      <c r="O21" s="201">
        <f t="shared" si="1"/>
        <v>2.0157292225201067</v>
      </c>
      <c r="P21" s="67">
        <f t="shared" si="7"/>
        <v>-4.5290147171075844E-2</v>
      </c>
    </row>
    <row r="22" spans="1:16" ht="20.100000000000001" customHeight="1" x14ac:dyDescent="0.25">
      <c r="A22" s="14" t="s">
        <v>168</v>
      </c>
      <c r="B22" s="25">
        <v>2640.59</v>
      </c>
      <c r="C22" s="188">
        <v>2479.0299999999997</v>
      </c>
      <c r="D22" s="345">
        <f t="shared" si="2"/>
        <v>8.4367897826210046E-3</v>
      </c>
      <c r="E22" s="295">
        <f t="shared" si="3"/>
        <v>7.3639315492377896E-3</v>
      </c>
      <c r="F22" s="67">
        <f t="shared" si="4"/>
        <v>-6.1183296157298325E-2</v>
      </c>
      <c r="H22" s="25">
        <v>759.61699999999985</v>
      </c>
      <c r="I22" s="188">
        <v>743.91799999999989</v>
      </c>
      <c r="J22" s="345">
        <f t="shared" si="5"/>
        <v>1.0213218346219006E-2</v>
      </c>
      <c r="K22" s="295">
        <f t="shared" si="6"/>
        <v>9.3790725137441917E-3</v>
      </c>
      <c r="L22" s="67">
        <f t="shared" ref="L22" si="8">(I22-H22)/H22</f>
        <v>-2.0666994024620248E-2</v>
      </c>
      <c r="N22" s="40">
        <f t="shared" ref="N22" si="9">(H22/B22)*10</f>
        <v>2.8766942236394133</v>
      </c>
      <c r="O22" s="201">
        <f t="shared" ref="O22" si="10">(I22/C22)*10</f>
        <v>3.0008430716852965</v>
      </c>
      <c r="P22" s="67">
        <f t="shared" ref="P22" si="11">(O22-N22)/N22</f>
        <v>4.3156775935962316E-2</v>
      </c>
    </row>
    <row r="23" spans="1:16" ht="20.100000000000001" customHeight="1" x14ac:dyDescent="0.25">
      <c r="A23" s="14" t="s">
        <v>175</v>
      </c>
      <c r="B23" s="25">
        <v>1976.19</v>
      </c>
      <c r="C23" s="188">
        <v>2047.87</v>
      </c>
      <c r="D23" s="345">
        <f t="shared" si="2"/>
        <v>6.3140054308006175E-3</v>
      </c>
      <c r="E23" s="295">
        <f t="shared" si="3"/>
        <v>6.0831754765926973E-3</v>
      </c>
      <c r="F23" s="67">
        <f t="shared" si="4"/>
        <v>3.6271815969112199E-2</v>
      </c>
      <c r="H23" s="25">
        <v>904.09300000000007</v>
      </c>
      <c r="I23" s="188">
        <v>734.399</v>
      </c>
      <c r="J23" s="345">
        <f t="shared" si="5"/>
        <v>1.2155730077510354E-2</v>
      </c>
      <c r="K23" s="295">
        <f t="shared" si="6"/>
        <v>9.2590601047712554E-3</v>
      </c>
      <c r="L23" s="67">
        <f t="shared" si="0"/>
        <v>-0.18769529240907745</v>
      </c>
      <c r="N23" s="40">
        <f t="shared" si="1"/>
        <v>4.5749295361275992</v>
      </c>
      <c r="O23" s="201">
        <f t="shared" si="1"/>
        <v>3.5861602543130182</v>
      </c>
      <c r="P23" s="67">
        <f t="shared" si="7"/>
        <v>-0.21612776197019076</v>
      </c>
    </row>
    <row r="24" spans="1:16" ht="20.100000000000001" customHeight="1" x14ac:dyDescent="0.25">
      <c r="A24" s="14" t="s">
        <v>177</v>
      </c>
      <c r="B24" s="25">
        <v>3021.46</v>
      </c>
      <c r="C24" s="188">
        <v>2388.67</v>
      </c>
      <c r="D24" s="345">
        <f t="shared" si="2"/>
        <v>9.65368453890913E-3</v>
      </c>
      <c r="E24" s="295">
        <f t="shared" si="3"/>
        <v>7.0955181557777981E-3</v>
      </c>
      <c r="F24" s="67">
        <f t="shared" si="4"/>
        <v>-0.20943186406571657</v>
      </c>
      <c r="H24" s="25">
        <v>803.13700000000006</v>
      </c>
      <c r="I24" s="188">
        <v>651.5390000000001</v>
      </c>
      <c r="J24" s="345">
        <f t="shared" si="5"/>
        <v>1.0798354358745651E-2</v>
      </c>
      <c r="K24" s="295">
        <f t="shared" si="6"/>
        <v>8.2143885838659361E-3</v>
      </c>
      <c r="L24" s="67">
        <f t="shared" si="0"/>
        <v>-0.18875733529895888</v>
      </c>
      <c r="N24" s="40">
        <f t="shared" si="1"/>
        <v>2.6581089936653139</v>
      </c>
      <c r="O24" s="201">
        <f t="shared" si="1"/>
        <v>2.7276224844788106</v>
      </c>
      <c r="P24" s="67">
        <f t="shared" si="7"/>
        <v>2.6151482493441052E-2</v>
      </c>
    </row>
    <row r="25" spans="1:16" ht="20.100000000000001" customHeight="1" x14ac:dyDescent="0.25">
      <c r="A25" s="14" t="s">
        <v>173</v>
      </c>
      <c r="B25" s="25">
        <v>2245.6500000000005</v>
      </c>
      <c r="C25" s="188">
        <v>2457.7399999999998</v>
      </c>
      <c r="D25" s="345">
        <f t="shared" si="2"/>
        <v>7.1749408182803327E-3</v>
      </c>
      <c r="E25" s="295">
        <f t="shared" si="3"/>
        <v>7.3006898366795425E-3</v>
      </c>
      <c r="F25" s="67">
        <f t="shared" si="4"/>
        <v>9.4444815532250884E-2</v>
      </c>
      <c r="H25" s="25">
        <v>545.36599999999987</v>
      </c>
      <c r="I25" s="188">
        <v>572.98100000000011</v>
      </c>
      <c r="J25" s="345">
        <f t="shared" si="5"/>
        <v>7.3325663282997533E-3</v>
      </c>
      <c r="K25" s="295">
        <f t="shared" si="6"/>
        <v>7.2239552585065328E-3</v>
      </c>
      <c r="L25" s="67">
        <f t="shared" si="0"/>
        <v>5.0635719865191893E-2</v>
      </c>
      <c r="N25" s="40">
        <f t="shared" si="1"/>
        <v>2.428544074098812</v>
      </c>
      <c r="O25" s="201">
        <f t="shared" si="1"/>
        <v>2.331332850504936</v>
      </c>
      <c r="P25" s="67">
        <f t="shared" si="7"/>
        <v>-4.0028601758009812E-2</v>
      </c>
    </row>
    <row r="26" spans="1:16" ht="20.100000000000001" customHeight="1" x14ac:dyDescent="0.25">
      <c r="A26" s="14" t="s">
        <v>183</v>
      </c>
      <c r="B26" s="25">
        <v>1967.25</v>
      </c>
      <c r="C26" s="188">
        <v>2325.48</v>
      </c>
      <c r="D26" s="345">
        <f t="shared" si="2"/>
        <v>6.2854417762171219E-3</v>
      </c>
      <c r="E26" s="295">
        <f t="shared" si="3"/>
        <v>6.9078129506788934E-3</v>
      </c>
      <c r="F26" s="67">
        <f t="shared" si="4"/>
        <v>0.18209683568433094</v>
      </c>
      <c r="H26" s="25">
        <v>456.12000000000006</v>
      </c>
      <c r="I26" s="188">
        <v>525.0920000000001</v>
      </c>
      <c r="J26" s="345">
        <f t="shared" si="5"/>
        <v>6.1326341459938555E-3</v>
      </c>
      <c r="K26" s="295">
        <f t="shared" si="6"/>
        <v>6.6201865587161048E-3</v>
      </c>
      <c r="L26" s="67">
        <f t="shared" si="0"/>
        <v>0.1512145926510568</v>
      </c>
      <c r="N26" s="40">
        <f t="shared" si="1"/>
        <v>2.3185665268776217</v>
      </c>
      <c r="O26" s="201">
        <f t="shared" si="1"/>
        <v>2.2579940485405166</v>
      </c>
      <c r="P26" s="67">
        <f t="shared" si="7"/>
        <v>-2.612496886974261E-2</v>
      </c>
    </row>
    <row r="27" spans="1:16" ht="20.100000000000001" customHeight="1" x14ac:dyDescent="0.25">
      <c r="A27" s="14" t="s">
        <v>202</v>
      </c>
      <c r="B27" s="25">
        <v>3502.9999999999995</v>
      </c>
      <c r="C27" s="188">
        <v>2324.9300000000003</v>
      </c>
      <c r="D27" s="345">
        <f t="shared" si="2"/>
        <v>1.1192223938029522E-2</v>
      </c>
      <c r="E27" s="295">
        <f t="shared" si="3"/>
        <v>6.9061791816837307E-3</v>
      </c>
      <c r="F27" s="67">
        <f t="shared" si="4"/>
        <v>-0.33630316871253196</v>
      </c>
      <c r="H27" s="25">
        <v>742.25</v>
      </c>
      <c r="I27" s="188">
        <v>496.32199999999995</v>
      </c>
      <c r="J27" s="345">
        <f t="shared" si="5"/>
        <v>9.9797151952642684E-3</v>
      </c>
      <c r="K27" s="295">
        <f t="shared" si="6"/>
        <v>6.2574638981266022E-3</v>
      </c>
      <c r="L27" s="67">
        <f t="shared" si="0"/>
        <v>-0.33132771977096676</v>
      </c>
      <c r="N27" s="40">
        <f t="shared" si="1"/>
        <v>2.1188980873536973</v>
      </c>
      <c r="O27" s="201">
        <f t="shared" si="1"/>
        <v>2.1347825525929807</v>
      </c>
      <c r="P27" s="67">
        <f t="shared" si="7"/>
        <v>7.4965687751040065E-3</v>
      </c>
    </row>
    <row r="28" spans="1:16" ht="20.100000000000001" customHeight="1" x14ac:dyDescent="0.25">
      <c r="A28" s="14" t="s">
        <v>172</v>
      </c>
      <c r="B28" s="25">
        <v>1062.68</v>
      </c>
      <c r="C28" s="188">
        <v>1925.3899999999999</v>
      </c>
      <c r="D28" s="345">
        <f t="shared" si="2"/>
        <v>3.3953047486340892E-3</v>
      </c>
      <c r="E28" s="295">
        <f t="shared" si="3"/>
        <v>5.7193499738151408E-3</v>
      </c>
      <c r="F28" s="67">
        <f t="shared" si="4"/>
        <v>0.81182482026574299</v>
      </c>
      <c r="H28" s="25">
        <v>289.779</v>
      </c>
      <c r="I28" s="188">
        <v>453.86399999999998</v>
      </c>
      <c r="J28" s="345">
        <f t="shared" si="5"/>
        <v>3.8961426602472007E-3</v>
      </c>
      <c r="K28" s="295">
        <f t="shared" si="6"/>
        <v>5.7221674531036954E-3</v>
      </c>
      <c r="L28" s="67">
        <f t="shared" si="0"/>
        <v>0.56624186017620315</v>
      </c>
      <c r="N28" s="40">
        <f t="shared" si="1"/>
        <v>2.7268698008807917</v>
      </c>
      <c r="O28" s="201">
        <f t="shared" si="1"/>
        <v>2.3572574906901975</v>
      </c>
      <c r="P28" s="67">
        <f t="shared" si="7"/>
        <v>-0.13554453904297434</v>
      </c>
    </row>
    <row r="29" spans="1:16" ht="20.100000000000001" customHeight="1" x14ac:dyDescent="0.25">
      <c r="A29" s="14" t="s">
        <v>179</v>
      </c>
      <c r="B29" s="25">
        <v>1337.91</v>
      </c>
      <c r="C29" s="188">
        <v>1347.79</v>
      </c>
      <c r="D29" s="345">
        <f t="shared" si="2"/>
        <v>4.274675514966908E-3</v>
      </c>
      <c r="E29" s="295">
        <f t="shared" si="3"/>
        <v>4.0035954799849949E-3</v>
      </c>
      <c r="F29" s="67">
        <f>(C29-B29)/B29</f>
        <v>7.3846521813872986E-3</v>
      </c>
      <c r="H29" s="25">
        <v>338.01399999999995</v>
      </c>
      <c r="I29" s="188">
        <v>374.30400000000003</v>
      </c>
      <c r="J29" s="345">
        <f t="shared" si="5"/>
        <v>4.5446728892045221E-3</v>
      </c>
      <c r="K29" s="295">
        <f t="shared" si="6"/>
        <v>4.7191012425892463E-3</v>
      </c>
      <c r="L29" s="67">
        <f t="shared" si="0"/>
        <v>0.10736241694131037</v>
      </c>
      <c r="N29" s="40">
        <f t="shared" si="1"/>
        <v>2.5264330186634369</v>
      </c>
      <c r="O29" s="201">
        <f t="shared" si="1"/>
        <v>2.7771685499966612</v>
      </c>
      <c r="P29" s="67">
        <f>(O29-N29)/N29</f>
        <v>9.9244875870832014E-2</v>
      </c>
    </row>
    <row r="30" spans="1:16" ht="20.100000000000001" customHeight="1" x14ac:dyDescent="0.25">
      <c r="A30" s="14" t="s">
        <v>211</v>
      </c>
      <c r="B30" s="25">
        <v>742.36</v>
      </c>
      <c r="C30" s="188">
        <v>1335.7399999999998</v>
      </c>
      <c r="D30" s="345">
        <f t="shared" si="2"/>
        <v>2.3718696439153858E-3</v>
      </c>
      <c r="E30" s="295">
        <f t="shared" si="3"/>
        <v>3.9678010865454973E-3</v>
      </c>
      <c r="F30" s="67">
        <f t="shared" si="4"/>
        <v>0.79931569588878681</v>
      </c>
      <c r="H30" s="25">
        <v>193.244</v>
      </c>
      <c r="I30" s="188">
        <v>330.24800000000005</v>
      </c>
      <c r="J30" s="345">
        <f t="shared" si="5"/>
        <v>2.5982082629756125E-3</v>
      </c>
      <c r="K30" s="295">
        <f t="shared" si="6"/>
        <v>4.1636577412013055E-3</v>
      </c>
      <c r="L30" s="67">
        <f t="shared" si="0"/>
        <v>0.70896897186976071</v>
      </c>
      <c r="N30" s="40">
        <f t="shared" si="1"/>
        <v>2.6031036154965248</v>
      </c>
      <c r="O30" s="201">
        <f t="shared" si="1"/>
        <v>2.4723973228322884</v>
      </c>
      <c r="P30" s="67">
        <f t="shared" si="7"/>
        <v>-5.0211713389405374E-2</v>
      </c>
    </row>
    <row r="31" spans="1:16" ht="20.100000000000001" customHeight="1" x14ac:dyDescent="0.25">
      <c r="A31" s="14" t="s">
        <v>205</v>
      </c>
      <c r="B31" s="25">
        <v>651.02</v>
      </c>
      <c r="C31" s="188">
        <v>954.0200000000001</v>
      </c>
      <c r="D31" s="345">
        <f t="shared" si="2"/>
        <v>2.0800347211350212E-3</v>
      </c>
      <c r="E31" s="295">
        <f t="shared" si="3"/>
        <v>2.8339059941202157E-3</v>
      </c>
      <c r="F31" s="67">
        <f t="shared" si="4"/>
        <v>0.4654234892937239</v>
      </c>
      <c r="H31" s="25">
        <v>189.13299999999998</v>
      </c>
      <c r="I31" s="188">
        <v>277.00800000000004</v>
      </c>
      <c r="J31" s="345">
        <f t="shared" si="5"/>
        <v>2.5429349599540812E-3</v>
      </c>
      <c r="K31" s="295">
        <f t="shared" si="6"/>
        <v>3.4924254002285898E-3</v>
      </c>
      <c r="L31" s="67">
        <f t="shared" si="0"/>
        <v>0.46462013503724925</v>
      </c>
      <c r="N31" s="40">
        <f t="shared" si="1"/>
        <v>2.905179564375902</v>
      </c>
      <c r="O31" s="201">
        <f t="shared" si="1"/>
        <v>2.9035869268988073</v>
      </c>
      <c r="P31" s="67">
        <f t="shared" si="7"/>
        <v>-5.4820620956585835E-4</v>
      </c>
    </row>
    <row r="32" spans="1:16" ht="20.100000000000001" customHeight="1" thickBot="1" x14ac:dyDescent="0.3">
      <c r="A32" s="14" t="s">
        <v>17</v>
      </c>
      <c r="B32" s="25">
        <f>B33-SUM(B7:B31)</f>
        <v>10306.259999999951</v>
      </c>
      <c r="C32" s="188">
        <f>C33-SUM(C7:C31)</f>
        <v>12779.049999999988</v>
      </c>
      <c r="D32" s="345">
        <f t="shared" si="2"/>
        <v>3.2928909472896263E-2</v>
      </c>
      <c r="E32" s="295">
        <f t="shared" si="3"/>
        <v>3.7960028504813212E-2</v>
      </c>
      <c r="F32" s="67">
        <f t="shared" si="4"/>
        <v>0.23993087696216173</v>
      </c>
      <c r="H32" s="25">
        <f>H33-SUM(H7:H31)</f>
        <v>2726.0890000000218</v>
      </c>
      <c r="I32" s="188">
        <f>I33-SUM(I7:I31)</f>
        <v>3459.3029999999271</v>
      </c>
      <c r="J32" s="345">
        <f t="shared" si="5"/>
        <v>3.6652868732829899E-2</v>
      </c>
      <c r="K32" s="295">
        <f t="shared" si="6"/>
        <v>4.3613750015475024E-2</v>
      </c>
      <c r="L32" s="67">
        <f t="shared" si="0"/>
        <v>0.26896187175103214</v>
      </c>
      <c r="N32" s="40">
        <f t="shared" si="1"/>
        <v>2.6450807567439933</v>
      </c>
      <c r="O32" s="201">
        <f t="shared" si="1"/>
        <v>2.7070110845484843</v>
      </c>
      <c r="P32" s="67">
        <f t="shared" si="7"/>
        <v>2.3413397737135671E-2</v>
      </c>
    </row>
    <row r="33" spans="1:16" ht="26.25" customHeight="1" thickBot="1" x14ac:dyDescent="0.3">
      <c r="A33" s="18" t="s">
        <v>18</v>
      </c>
      <c r="B33" s="23">
        <v>312985.15999999997</v>
      </c>
      <c r="C33" s="193">
        <v>336644.89999999985</v>
      </c>
      <c r="D33" s="341">
        <f>SUM(D7:D32)</f>
        <v>0.99999999999999989</v>
      </c>
      <c r="E33" s="342">
        <f>SUM(E7:E32)</f>
        <v>1.0000000000000004</v>
      </c>
      <c r="F33" s="72">
        <f t="shared" si="4"/>
        <v>7.5593807706409707E-2</v>
      </c>
      <c r="G33" s="2"/>
      <c r="H33" s="23">
        <v>74375.87000000001</v>
      </c>
      <c r="I33" s="193">
        <v>79316.797999999952</v>
      </c>
      <c r="J33" s="341">
        <f>SUM(J7:J32)</f>
        <v>1.0000000000000002</v>
      </c>
      <c r="K33" s="342">
        <f>SUM(K7:K32)</f>
        <v>0.99999999999999978</v>
      </c>
      <c r="L33" s="72">
        <f t="shared" si="0"/>
        <v>6.6431868292766746E-2</v>
      </c>
      <c r="N33" s="35">
        <f t="shared" si="1"/>
        <v>2.3763385458914414</v>
      </c>
      <c r="O33" s="194">
        <f t="shared" si="1"/>
        <v>2.3560968248739247</v>
      </c>
      <c r="P33" s="72">
        <f t="shared" si="7"/>
        <v>-8.5180291556157164E-3</v>
      </c>
    </row>
    <row r="35" spans="1:16" ht="15.75" thickBot="1" x14ac:dyDescent="0.3"/>
    <row r="36" spans="1:16" x14ac:dyDescent="0.25">
      <c r="A36" s="468" t="s">
        <v>2</v>
      </c>
      <c r="B36" s="461" t="s">
        <v>1</v>
      </c>
      <c r="C36" s="452"/>
      <c r="D36" s="461" t="s">
        <v>116</v>
      </c>
      <c r="E36" s="452"/>
      <c r="F36" s="176" t="s">
        <v>0</v>
      </c>
      <c r="H36" s="471" t="s">
        <v>19</v>
      </c>
      <c r="I36" s="472"/>
      <c r="J36" s="461" t="s">
        <v>116</v>
      </c>
      <c r="K36" s="457"/>
      <c r="L36" s="176" t="s">
        <v>0</v>
      </c>
      <c r="N36" s="451" t="s">
        <v>22</v>
      </c>
      <c r="O36" s="452"/>
      <c r="P36" s="176" t="s">
        <v>0</v>
      </c>
    </row>
    <row r="37" spans="1:16" x14ac:dyDescent="0.25">
      <c r="A37" s="469"/>
      <c r="B37" s="462" t="str">
        <f>B5</f>
        <v>jan-dez</v>
      </c>
      <c r="C37" s="454"/>
      <c r="D37" s="462" t="str">
        <f>B5</f>
        <v>jan-dez</v>
      </c>
      <c r="E37" s="454"/>
      <c r="F37" s="177" t="str">
        <f>F5</f>
        <v>2021/2020</v>
      </c>
      <c r="H37" s="449" t="str">
        <f>B5</f>
        <v>jan-dez</v>
      </c>
      <c r="I37" s="454"/>
      <c r="J37" s="462" t="str">
        <f>B5</f>
        <v>jan-dez</v>
      </c>
      <c r="K37" s="450"/>
      <c r="L37" s="177" t="str">
        <f>L5</f>
        <v>2021/2020</v>
      </c>
      <c r="N37" s="449" t="str">
        <f>B5</f>
        <v>jan-dez</v>
      </c>
      <c r="O37" s="450"/>
      <c r="P37" s="177" t="str">
        <f>P5</f>
        <v>2021/2020</v>
      </c>
    </row>
    <row r="38" spans="1:16" ht="19.5" customHeight="1" thickBot="1" x14ac:dyDescent="0.3">
      <c r="A38" s="470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165</v>
      </c>
      <c r="B39" s="46">
        <v>59115.87</v>
      </c>
      <c r="C39" s="195">
        <v>64574.92</v>
      </c>
      <c r="D39" s="345">
        <f t="shared" ref="D39:D60" si="12">B39/$B$62</f>
        <v>0.41077248271362254</v>
      </c>
      <c r="E39" s="344">
        <f t="shared" ref="E39:E60" si="13">C39/$C$62</f>
        <v>0.38108195305170756</v>
      </c>
      <c r="F39" s="67">
        <f>(C39-B39)/B39</f>
        <v>9.234491516406669E-2</v>
      </c>
      <c r="H39" s="46">
        <v>11598.408000000001</v>
      </c>
      <c r="I39" s="195">
        <v>12756.386</v>
      </c>
      <c r="J39" s="345">
        <f t="shared" ref="J39:J59" si="14">H39/$H$62</f>
        <v>0.36616678566089789</v>
      </c>
      <c r="K39" s="344">
        <f t="shared" ref="K39:K59" si="15">I39/$I$62</f>
        <v>0.34972578089969969</v>
      </c>
      <c r="L39" s="67">
        <f t="shared" ref="L39:L62" si="16">(I39-H39)/H39</f>
        <v>9.9839391751005743E-2</v>
      </c>
      <c r="N39" s="40">
        <f t="shared" ref="N39:O62" si="17">(H39/B39)*10</f>
        <v>1.9619787376892195</v>
      </c>
      <c r="O39" s="200">
        <f t="shared" si="17"/>
        <v>1.9754396908273366</v>
      </c>
      <c r="P39" s="76">
        <f t="shared" si="7"/>
        <v>6.8609067364161025E-3</v>
      </c>
    </row>
    <row r="40" spans="1:16" ht="20.100000000000001" customHeight="1" x14ac:dyDescent="0.25">
      <c r="A40" s="45" t="s">
        <v>170</v>
      </c>
      <c r="B40" s="25">
        <v>19115.829999999998</v>
      </c>
      <c r="C40" s="188">
        <v>27249.14</v>
      </c>
      <c r="D40" s="345">
        <f t="shared" si="12"/>
        <v>0.13282823966274279</v>
      </c>
      <c r="E40" s="295">
        <f t="shared" si="13"/>
        <v>0.16080787231605406</v>
      </c>
      <c r="F40" s="67">
        <f t="shared" ref="F40:F62" si="18">(C40-B40)/B40</f>
        <v>0.42547511669647625</v>
      </c>
      <c r="H40" s="25">
        <v>3879.4690000000001</v>
      </c>
      <c r="I40" s="188">
        <v>5709.3460000000005</v>
      </c>
      <c r="J40" s="345">
        <f t="shared" si="14"/>
        <v>0.12247652382991681</v>
      </c>
      <c r="K40" s="295">
        <f t="shared" si="15"/>
        <v>0.15652595400269143</v>
      </c>
      <c r="L40" s="67">
        <f t="shared" si="16"/>
        <v>0.47168233590731112</v>
      </c>
      <c r="N40" s="40">
        <f t="shared" si="17"/>
        <v>2.0294535994513447</v>
      </c>
      <c r="O40" s="201">
        <f t="shared" si="17"/>
        <v>2.0952389690096642</v>
      </c>
      <c r="P40" s="67">
        <f t="shared" si="7"/>
        <v>3.2415310986220289E-2</v>
      </c>
    </row>
    <row r="41" spans="1:16" ht="20.100000000000001" customHeight="1" x14ac:dyDescent="0.25">
      <c r="A41" s="45" t="s">
        <v>161</v>
      </c>
      <c r="B41" s="25">
        <v>28572.119999999995</v>
      </c>
      <c r="C41" s="188">
        <v>24219.77</v>
      </c>
      <c r="D41" s="345">
        <f t="shared" si="12"/>
        <v>0.1985362081077644</v>
      </c>
      <c r="E41" s="295">
        <f t="shared" si="13"/>
        <v>0.1429303707083672</v>
      </c>
      <c r="F41" s="67">
        <f t="shared" si="18"/>
        <v>-0.15232856364875955</v>
      </c>
      <c r="H41" s="25">
        <v>6678.9949999999999</v>
      </c>
      <c r="I41" s="188">
        <v>5657.0619999999999</v>
      </c>
      <c r="J41" s="345">
        <f t="shared" si="14"/>
        <v>0.21085877739386374</v>
      </c>
      <c r="K41" s="295">
        <f t="shared" si="15"/>
        <v>0.15509254937472233</v>
      </c>
      <c r="L41" s="67">
        <f t="shared" si="16"/>
        <v>-0.15300700180191781</v>
      </c>
      <c r="N41" s="40">
        <f t="shared" si="17"/>
        <v>2.3375916802813377</v>
      </c>
      <c r="O41" s="201">
        <f t="shared" si="17"/>
        <v>2.3357207768694748</v>
      </c>
      <c r="P41" s="67">
        <f t="shared" si="7"/>
        <v>-8.0035509522250782E-4</v>
      </c>
    </row>
    <row r="42" spans="1:16" ht="20.100000000000001" customHeight="1" x14ac:dyDescent="0.25">
      <c r="A42" s="45" t="s">
        <v>174</v>
      </c>
      <c r="B42" s="25">
        <v>7117.0999999999995</v>
      </c>
      <c r="C42" s="188">
        <v>16656.709999999995</v>
      </c>
      <c r="D42" s="345">
        <f t="shared" si="12"/>
        <v>4.9453874851560546E-2</v>
      </c>
      <c r="E42" s="295">
        <f t="shared" si="13"/>
        <v>9.8297784623130866E-2</v>
      </c>
      <c r="F42" s="67">
        <f t="shared" si="18"/>
        <v>1.3403788059743431</v>
      </c>
      <c r="H42" s="25">
        <v>1769.9760000000001</v>
      </c>
      <c r="I42" s="188">
        <v>3668.3010000000004</v>
      </c>
      <c r="J42" s="345">
        <f t="shared" si="14"/>
        <v>5.5878912228034518E-2</v>
      </c>
      <c r="K42" s="295">
        <f t="shared" si="15"/>
        <v>0.10056919191690729</v>
      </c>
      <c r="L42" s="67">
        <f t="shared" si="16"/>
        <v>1.0725145425700688</v>
      </c>
      <c r="N42" s="40">
        <f t="shared" si="17"/>
        <v>2.486934285031825</v>
      </c>
      <c r="O42" s="201">
        <f t="shared" si="17"/>
        <v>2.2022962517808149</v>
      </c>
      <c r="P42" s="67">
        <f t="shared" si="7"/>
        <v>-0.11445337939332306</v>
      </c>
    </row>
    <row r="43" spans="1:16" ht="20.100000000000001" customHeight="1" x14ac:dyDescent="0.25">
      <c r="A43" s="45" t="s">
        <v>171</v>
      </c>
      <c r="B43" s="25">
        <v>6653.02</v>
      </c>
      <c r="C43" s="188">
        <v>7056.79</v>
      </c>
      <c r="D43" s="345">
        <f t="shared" si="12"/>
        <v>4.6229168968390133E-2</v>
      </c>
      <c r="E43" s="295">
        <f t="shared" si="13"/>
        <v>4.1644888069172353E-2</v>
      </c>
      <c r="F43" s="67">
        <f t="shared" si="18"/>
        <v>6.0689731881160662E-2</v>
      </c>
      <c r="H43" s="25">
        <v>2069.2120000000004</v>
      </c>
      <c r="I43" s="188">
        <v>2185.81</v>
      </c>
      <c r="J43" s="345">
        <f t="shared" si="14"/>
        <v>6.5325922910364764E-2</v>
      </c>
      <c r="K43" s="295">
        <f t="shared" si="15"/>
        <v>5.9925601902323475E-2</v>
      </c>
      <c r="L43" s="67">
        <f t="shared" si="16"/>
        <v>5.6348986957353561E-2</v>
      </c>
      <c r="N43" s="40">
        <f t="shared" si="17"/>
        <v>3.110184547769284</v>
      </c>
      <c r="O43" s="201">
        <f t="shared" si="17"/>
        <v>3.0974564922578112</v>
      </c>
      <c r="P43" s="67">
        <f t="shared" si="7"/>
        <v>-4.0923795086699154E-3</v>
      </c>
    </row>
    <row r="44" spans="1:16" ht="20.100000000000001" customHeight="1" x14ac:dyDescent="0.25">
      <c r="A44" s="45" t="s">
        <v>186</v>
      </c>
      <c r="B44" s="25">
        <v>1459.0499999999997</v>
      </c>
      <c r="C44" s="188">
        <v>9336.66</v>
      </c>
      <c r="D44" s="345">
        <f t="shared" si="12"/>
        <v>1.0138353557231092E-2</v>
      </c>
      <c r="E44" s="295">
        <f t="shared" si="13"/>
        <v>5.5099295946162315E-2</v>
      </c>
      <c r="F44" s="67">
        <f t="shared" si="18"/>
        <v>5.3991364243857323</v>
      </c>
      <c r="H44" s="25">
        <v>373.452</v>
      </c>
      <c r="I44" s="188">
        <v>1316.8870000000002</v>
      </c>
      <c r="J44" s="345">
        <f t="shared" si="14"/>
        <v>1.1790042084968352E-2</v>
      </c>
      <c r="K44" s="295">
        <f t="shared" si="15"/>
        <v>3.6103433561171863E-2</v>
      </c>
      <c r="L44" s="67">
        <f t="shared" si="16"/>
        <v>2.5262550475027585</v>
      </c>
      <c r="N44" s="40">
        <f t="shared" si="17"/>
        <v>2.559555875398376</v>
      </c>
      <c r="O44" s="201">
        <f t="shared" si="17"/>
        <v>1.4104476333078426</v>
      </c>
      <c r="P44" s="67">
        <f t="shared" si="7"/>
        <v>-0.44894829338768905</v>
      </c>
    </row>
    <row r="45" spans="1:16" ht="20.100000000000001" customHeight="1" x14ac:dyDescent="0.25">
      <c r="A45" s="45" t="s">
        <v>166</v>
      </c>
      <c r="B45" s="25">
        <v>6917.9000000000005</v>
      </c>
      <c r="C45" s="188">
        <v>5470.26</v>
      </c>
      <c r="D45" s="345">
        <f t="shared" si="12"/>
        <v>4.8069713905328125E-2</v>
      </c>
      <c r="E45" s="295">
        <f t="shared" si="13"/>
        <v>3.2282151716186931E-2</v>
      </c>
      <c r="F45" s="67">
        <f t="shared" si="18"/>
        <v>-0.20926003555992428</v>
      </c>
      <c r="H45" s="25">
        <v>1442.3290000000004</v>
      </c>
      <c r="I45" s="188">
        <v>1230.5830000000001</v>
      </c>
      <c r="J45" s="345">
        <f t="shared" si="14"/>
        <v>4.5534953917425326E-2</v>
      </c>
      <c r="K45" s="295">
        <f t="shared" si="15"/>
        <v>3.3737345407774205E-2</v>
      </c>
      <c r="L45" s="67">
        <f t="shared" si="16"/>
        <v>-0.14680839115070157</v>
      </c>
      <c r="N45" s="40">
        <f t="shared" si="17"/>
        <v>2.0849231703262556</v>
      </c>
      <c r="O45" s="201">
        <f t="shared" si="17"/>
        <v>2.2495877709651828</v>
      </c>
      <c r="P45" s="67">
        <f t="shared" si="7"/>
        <v>7.8978737913474248E-2</v>
      </c>
    </row>
    <row r="46" spans="1:16" ht="20.100000000000001" customHeight="1" x14ac:dyDescent="0.25">
      <c r="A46" s="45" t="s">
        <v>168</v>
      </c>
      <c r="B46" s="25">
        <v>2640.59</v>
      </c>
      <c r="C46" s="188">
        <v>2479.0299999999997</v>
      </c>
      <c r="D46" s="345">
        <f t="shared" si="12"/>
        <v>1.8348401370541695E-2</v>
      </c>
      <c r="E46" s="295">
        <f t="shared" si="13"/>
        <v>1.462972922109349E-2</v>
      </c>
      <c r="F46" s="67">
        <f t="shared" si="18"/>
        <v>-6.1183296157298325E-2</v>
      </c>
      <c r="H46" s="25">
        <v>759.61699999999985</v>
      </c>
      <c r="I46" s="188">
        <v>743.91799999999989</v>
      </c>
      <c r="J46" s="345">
        <f t="shared" si="14"/>
        <v>2.3981439109865266E-2</v>
      </c>
      <c r="K46" s="295">
        <f t="shared" si="15"/>
        <v>2.0395063576419115E-2</v>
      </c>
      <c r="L46" s="67">
        <f t="shared" si="16"/>
        <v>-2.0666994024620248E-2</v>
      </c>
      <c r="N46" s="40">
        <f t="shared" si="17"/>
        <v>2.8766942236394133</v>
      </c>
      <c r="O46" s="201">
        <f t="shared" si="17"/>
        <v>3.0008430716852965</v>
      </c>
      <c r="P46" s="67">
        <f t="shared" si="7"/>
        <v>4.3156775935962316E-2</v>
      </c>
    </row>
    <row r="47" spans="1:16" ht="20.100000000000001" customHeight="1" x14ac:dyDescent="0.25">
      <c r="A47" s="45" t="s">
        <v>177</v>
      </c>
      <c r="B47" s="25">
        <v>3021.46</v>
      </c>
      <c r="C47" s="188">
        <v>2388.67</v>
      </c>
      <c r="D47" s="345">
        <f t="shared" si="12"/>
        <v>2.0994914320298458E-2</v>
      </c>
      <c r="E47" s="295">
        <f t="shared" si="13"/>
        <v>1.4096479388530753E-2</v>
      </c>
      <c r="F47" s="67">
        <f t="shared" si="18"/>
        <v>-0.20943186406571657</v>
      </c>
      <c r="H47" s="25">
        <v>803.13700000000006</v>
      </c>
      <c r="I47" s="188">
        <v>651.5390000000001</v>
      </c>
      <c r="J47" s="345">
        <f t="shared" si="14"/>
        <v>2.5355384440290125E-2</v>
      </c>
      <c r="K47" s="295">
        <f t="shared" si="15"/>
        <v>1.7862424793480651E-2</v>
      </c>
      <c r="L47" s="67">
        <f t="shared" si="16"/>
        <v>-0.18875733529895888</v>
      </c>
      <c r="N47" s="40">
        <f t="shared" si="17"/>
        <v>2.6581089936653139</v>
      </c>
      <c r="O47" s="201">
        <f t="shared" si="17"/>
        <v>2.7276224844788106</v>
      </c>
      <c r="P47" s="67">
        <f t="shared" si="7"/>
        <v>2.6151482493441052E-2</v>
      </c>
    </row>
    <row r="48" spans="1:16" ht="20.100000000000001" customHeight="1" x14ac:dyDescent="0.25">
      <c r="A48" s="45" t="s">
        <v>173</v>
      </c>
      <c r="B48" s="25">
        <v>2245.6500000000005</v>
      </c>
      <c r="C48" s="188">
        <v>2457.7399999999998</v>
      </c>
      <c r="D48" s="345">
        <f t="shared" si="12"/>
        <v>1.5604121631058575E-2</v>
      </c>
      <c r="E48" s="295">
        <f t="shared" si="13"/>
        <v>1.4504088573292906E-2</v>
      </c>
      <c r="F48" s="67">
        <f t="shared" si="18"/>
        <v>9.4444815532250884E-2</v>
      </c>
      <c r="H48" s="25">
        <v>545.36599999999987</v>
      </c>
      <c r="I48" s="188">
        <v>572.98100000000011</v>
      </c>
      <c r="J48" s="345">
        <f t="shared" si="14"/>
        <v>1.7217441844496344E-2</v>
      </c>
      <c r="K48" s="295">
        <f t="shared" si="15"/>
        <v>1.5708698973650598E-2</v>
      </c>
      <c r="L48" s="67">
        <f t="shared" si="16"/>
        <v>5.0635719865191893E-2</v>
      </c>
      <c r="N48" s="40">
        <f t="shared" si="17"/>
        <v>2.428544074098812</v>
      </c>
      <c r="O48" s="201">
        <f t="shared" si="17"/>
        <v>2.331332850504936</v>
      </c>
      <c r="P48" s="67">
        <f t="shared" si="7"/>
        <v>-4.0028601758009812E-2</v>
      </c>
    </row>
    <row r="49" spans="1:16" ht="20.100000000000001" customHeight="1" x14ac:dyDescent="0.25">
      <c r="A49" s="45" t="s">
        <v>183</v>
      </c>
      <c r="B49" s="25">
        <v>1967.25</v>
      </c>
      <c r="C49" s="188">
        <v>2325.48</v>
      </c>
      <c r="D49" s="345">
        <f t="shared" si="12"/>
        <v>1.3669631633914445E-2</v>
      </c>
      <c r="E49" s="295">
        <f t="shared" si="13"/>
        <v>1.3723570392076131E-2</v>
      </c>
      <c r="F49" s="67">
        <f t="shared" si="18"/>
        <v>0.18209683568433094</v>
      </c>
      <c r="H49" s="25">
        <v>456.12000000000006</v>
      </c>
      <c r="I49" s="188">
        <v>525.0920000000001</v>
      </c>
      <c r="J49" s="345">
        <f t="shared" si="14"/>
        <v>1.4399906804075933E-2</v>
      </c>
      <c r="K49" s="295">
        <f t="shared" si="15"/>
        <v>1.4395786529522165E-2</v>
      </c>
      <c r="L49" s="67">
        <f t="shared" si="16"/>
        <v>0.1512145926510568</v>
      </c>
      <c r="N49" s="40">
        <f t="shared" si="17"/>
        <v>2.3185665268776217</v>
      </c>
      <c r="O49" s="201">
        <f t="shared" si="17"/>
        <v>2.2579940485405166</v>
      </c>
      <c r="P49" s="67">
        <f t="shared" si="7"/>
        <v>-2.612496886974261E-2</v>
      </c>
    </row>
    <row r="50" spans="1:16" ht="20.100000000000001" customHeight="1" x14ac:dyDescent="0.25">
      <c r="A50" s="45" t="s">
        <v>179</v>
      </c>
      <c r="B50" s="25">
        <v>1337.91</v>
      </c>
      <c r="C50" s="188">
        <v>1347.79</v>
      </c>
      <c r="D50" s="345">
        <f t="shared" si="12"/>
        <v>9.2966002589048042E-3</v>
      </c>
      <c r="E50" s="295">
        <f t="shared" si="13"/>
        <v>7.953837890988651E-3</v>
      </c>
      <c r="F50" s="67">
        <f t="shared" si="18"/>
        <v>7.3846521813872986E-3</v>
      </c>
      <c r="H50" s="25">
        <v>338.01399999999995</v>
      </c>
      <c r="I50" s="188">
        <v>374.30400000000003</v>
      </c>
      <c r="J50" s="345">
        <f t="shared" si="14"/>
        <v>1.0671249010069547E-2</v>
      </c>
      <c r="K50" s="295">
        <f t="shared" si="15"/>
        <v>1.026182170199939E-2</v>
      </c>
      <c r="L50" s="67">
        <f t="shared" si="16"/>
        <v>0.10736241694131037</v>
      </c>
      <c r="N50" s="40">
        <f t="shared" si="17"/>
        <v>2.5264330186634369</v>
      </c>
      <c r="O50" s="201">
        <f t="shared" si="17"/>
        <v>2.7771685499966612</v>
      </c>
      <c r="P50" s="67">
        <f t="shared" si="7"/>
        <v>9.9244875870832014E-2</v>
      </c>
    </row>
    <row r="51" spans="1:16" ht="20.100000000000001" customHeight="1" x14ac:dyDescent="0.25">
      <c r="A51" s="45" t="s">
        <v>189</v>
      </c>
      <c r="B51" s="25">
        <v>1147.98</v>
      </c>
      <c r="C51" s="188">
        <v>793.22</v>
      </c>
      <c r="D51" s="345">
        <f t="shared" si="12"/>
        <v>7.9768528265858965E-3</v>
      </c>
      <c r="E51" s="295">
        <f t="shared" si="13"/>
        <v>4.6811026138270937E-3</v>
      </c>
      <c r="F51" s="67">
        <f t="shared" si="18"/>
        <v>-0.30902977403787524</v>
      </c>
      <c r="H51" s="25">
        <v>275.41400000000004</v>
      </c>
      <c r="I51" s="188">
        <v>219.91600000000003</v>
      </c>
      <c r="J51" s="345">
        <f t="shared" si="14"/>
        <v>8.6949397801845338E-3</v>
      </c>
      <c r="K51" s="295">
        <f t="shared" si="15"/>
        <v>6.0291602051190957E-3</v>
      </c>
      <c r="L51" s="67">
        <f t="shared" si="16"/>
        <v>-0.20150754863587186</v>
      </c>
      <c r="N51" s="40">
        <f t="shared" si="17"/>
        <v>2.3991184515409678</v>
      </c>
      <c r="O51" s="201">
        <f t="shared" si="17"/>
        <v>2.7724464839514891</v>
      </c>
      <c r="P51" s="67">
        <f t="shared" si="7"/>
        <v>0.15561050442120958</v>
      </c>
    </row>
    <row r="52" spans="1:16" ht="20.100000000000001" customHeight="1" x14ac:dyDescent="0.25">
      <c r="A52" s="45" t="s">
        <v>188</v>
      </c>
      <c r="B52" s="25">
        <v>745.93000000000006</v>
      </c>
      <c r="C52" s="188">
        <v>908.62</v>
      </c>
      <c r="D52" s="345">
        <f t="shared" si="12"/>
        <v>5.1831685473050209E-3</v>
      </c>
      <c r="E52" s="295">
        <f t="shared" si="13"/>
        <v>5.3621233163253243E-3</v>
      </c>
      <c r="F52" s="67">
        <f t="shared" si="18"/>
        <v>0.21810357540251757</v>
      </c>
      <c r="H52" s="25">
        <v>183.84300000000005</v>
      </c>
      <c r="I52" s="188">
        <v>210.005</v>
      </c>
      <c r="J52" s="345">
        <f t="shared" si="14"/>
        <v>5.8040034784305273E-3</v>
      </c>
      <c r="K52" s="295">
        <f t="shared" si="15"/>
        <v>5.75744279122954E-3</v>
      </c>
      <c r="L52" s="67">
        <f t="shared" si="16"/>
        <v>0.14230620692656204</v>
      </c>
      <c r="N52" s="40">
        <f t="shared" si="17"/>
        <v>2.4646146421245967</v>
      </c>
      <c r="O52" s="201">
        <f t="shared" si="17"/>
        <v>2.311252228654443</v>
      </c>
      <c r="P52" s="67">
        <f t="shared" si="7"/>
        <v>-6.2225717095451938E-2</v>
      </c>
    </row>
    <row r="53" spans="1:16" ht="20.100000000000001" customHeight="1" x14ac:dyDescent="0.25">
      <c r="A53" s="45" t="s">
        <v>187</v>
      </c>
      <c r="B53" s="25">
        <v>788.56000000000006</v>
      </c>
      <c r="C53" s="188">
        <v>771.83</v>
      </c>
      <c r="D53" s="345">
        <f t="shared" si="12"/>
        <v>5.4793873281177158E-3</v>
      </c>
      <c r="E53" s="295">
        <f t="shared" si="13"/>
        <v>4.5548718267695793E-3</v>
      </c>
      <c r="F53" s="67">
        <f t="shared" si="18"/>
        <v>-2.1215887186770845E-2</v>
      </c>
      <c r="H53" s="25">
        <v>185.411</v>
      </c>
      <c r="I53" s="188">
        <v>184.667</v>
      </c>
      <c r="J53" s="345">
        <f t="shared" si="14"/>
        <v>5.8535059204825983E-3</v>
      </c>
      <c r="K53" s="295">
        <f t="shared" si="15"/>
        <v>5.0627827334015166E-3</v>
      </c>
      <c r="L53" s="67">
        <f t="shared" si="16"/>
        <v>-4.0127069051997984E-3</v>
      </c>
      <c r="N53" s="40">
        <f t="shared" si="17"/>
        <v>2.3512605255148626</v>
      </c>
      <c r="O53" s="201">
        <f t="shared" si="17"/>
        <v>2.3925864503841519</v>
      </c>
      <c r="P53" s="67">
        <f t="shared" si="7"/>
        <v>1.757607224756174E-2</v>
      </c>
    </row>
    <row r="54" spans="1:16" ht="20.100000000000001" customHeight="1" x14ac:dyDescent="0.25">
      <c r="A54" s="45" t="s">
        <v>190</v>
      </c>
      <c r="B54" s="25">
        <v>412.09</v>
      </c>
      <c r="C54" s="188">
        <v>526.80000000000007</v>
      </c>
      <c r="D54" s="345">
        <f t="shared" si="12"/>
        <v>2.863448214522711E-3</v>
      </c>
      <c r="E54" s="295">
        <f t="shared" si="13"/>
        <v>3.1088536055118546E-3</v>
      </c>
      <c r="F54" s="67">
        <f t="shared" si="18"/>
        <v>0.27836152296828387</v>
      </c>
      <c r="H54" s="25">
        <v>108.73899999999999</v>
      </c>
      <c r="I54" s="188">
        <v>130.93100000000001</v>
      </c>
      <c r="J54" s="345">
        <f t="shared" si="14"/>
        <v>3.4329375295282221E-3</v>
      </c>
      <c r="K54" s="295">
        <f t="shared" si="15"/>
        <v>3.5895704487915766E-3</v>
      </c>
      <c r="L54" s="67">
        <f t="shared" si="16"/>
        <v>0.20408501089765424</v>
      </c>
      <c r="N54" s="40">
        <f t="shared" si="17"/>
        <v>2.638719697153534</v>
      </c>
      <c r="O54" s="201">
        <f t="shared" si="17"/>
        <v>2.4854024297646164</v>
      </c>
      <c r="P54" s="67">
        <f t="shared" si="7"/>
        <v>-5.8102900264209771E-2</v>
      </c>
    </row>
    <row r="55" spans="1:16" ht="20.100000000000001" customHeight="1" x14ac:dyDescent="0.25">
      <c r="A55" s="45" t="s">
        <v>191</v>
      </c>
      <c r="B55" s="25"/>
      <c r="C55" s="188">
        <v>216.54000000000002</v>
      </c>
      <c r="D55" s="345">
        <f t="shared" si="12"/>
        <v>0</v>
      </c>
      <c r="E55" s="295">
        <f t="shared" si="13"/>
        <v>1.2778875469581187E-3</v>
      </c>
      <c r="F55" s="67"/>
      <c r="H55" s="25"/>
      <c r="I55" s="188">
        <v>96.961000000000013</v>
      </c>
      <c r="J55" s="345">
        <f t="shared" si="14"/>
        <v>0</v>
      </c>
      <c r="K55" s="295">
        <f t="shared" si="15"/>
        <v>2.6582577104374062E-3</v>
      </c>
      <c r="L55" s="67"/>
      <c r="N55" s="40"/>
      <c r="O55" s="201">
        <f t="shared" ref="O55:O56" si="19">(I55/C55)*10</f>
        <v>4.4777408331024295</v>
      </c>
      <c r="P55" s="67"/>
    </row>
    <row r="56" spans="1:16" ht="20.100000000000001" customHeight="1" x14ac:dyDescent="0.25">
      <c r="A56" s="45" t="s">
        <v>193</v>
      </c>
      <c r="B56" s="25">
        <v>101.21</v>
      </c>
      <c r="C56" s="188">
        <v>197.63</v>
      </c>
      <c r="D56" s="345">
        <f t="shared" si="12"/>
        <v>7.032677177117707E-4</v>
      </c>
      <c r="E56" s="295">
        <f t="shared" si="13"/>
        <v>1.1662922134724899E-3</v>
      </c>
      <c r="F56" s="67">
        <f t="shared" si="18"/>
        <v>0.95267266080426838</v>
      </c>
      <c r="H56" s="25">
        <v>41.417000000000002</v>
      </c>
      <c r="I56" s="188">
        <v>76.216999999999999</v>
      </c>
      <c r="J56" s="345">
        <f t="shared" si="14"/>
        <v>1.3075527056573115E-3</v>
      </c>
      <c r="K56" s="295">
        <f t="shared" si="15"/>
        <v>2.0895455690061755E-3</v>
      </c>
      <c r="L56" s="67">
        <f t="shared" ref="L56" si="20">(I56-H56)/H56</f>
        <v>0.84023468623994968</v>
      </c>
      <c r="N56" s="40">
        <f t="shared" ref="N56" si="21">(H56/B56)*10</f>
        <v>4.092184566742417</v>
      </c>
      <c r="O56" s="201">
        <f t="shared" si="19"/>
        <v>3.8565501189090723</v>
      </c>
      <c r="P56" s="67">
        <f t="shared" ref="P56" si="22">(O56-N56)/N56</f>
        <v>-5.7581578736298669E-2</v>
      </c>
    </row>
    <row r="57" spans="1:16" ht="20.100000000000001" customHeight="1" x14ac:dyDescent="0.25">
      <c r="A57" s="45" t="s">
        <v>192</v>
      </c>
      <c r="B57" s="25">
        <v>223.64000000000001</v>
      </c>
      <c r="C57" s="188">
        <v>177.43</v>
      </c>
      <c r="D57" s="345">
        <f t="shared" si="12"/>
        <v>1.5539847089127599E-3</v>
      </c>
      <c r="E57" s="295">
        <f t="shared" si="13"/>
        <v>1.047084083572453E-3</v>
      </c>
      <c r="F57" s="67">
        <f t="shared" si="18"/>
        <v>-0.20662672151672332</v>
      </c>
      <c r="H57" s="25">
        <v>64.729000000000013</v>
      </c>
      <c r="I57" s="188">
        <v>55.922999999999988</v>
      </c>
      <c r="J57" s="345">
        <f t="shared" si="14"/>
        <v>2.043522685962096E-3</v>
      </c>
      <c r="K57" s="295">
        <f t="shared" si="15"/>
        <v>1.5331705112446347E-3</v>
      </c>
      <c r="L57" s="67">
        <f t="shared" si="16"/>
        <v>-0.13604412241808192</v>
      </c>
      <c r="N57" s="40">
        <f t="shared" ref="N57:N58" si="23">(H57/B57)*10</f>
        <v>2.8943391164371315</v>
      </c>
      <c r="O57" s="201">
        <f t="shared" ref="O57:O58" si="24">(I57/C57)*10</f>
        <v>3.1518345262920584</v>
      </c>
      <c r="P57" s="67">
        <f t="shared" ref="P57:P58" si="25">(O57-N57)/N57</f>
        <v>8.8965183240828444E-2</v>
      </c>
    </row>
    <row r="58" spans="1:16" ht="20.100000000000001" customHeight="1" x14ac:dyDescent="0.25">
      <c r="A58" s="45" t="s">
        <v>217</v>
      </c>
      <c r="B58" s="25">
        <v>93.899999999999991</v>
      </c>
      <c r="C58" s="188">
        <v>110.96</v>
      </c>
      <c r="D58" s="345">
        <f t="shared" si="12"/>
        <v>6.5247345808848206E-4</v>
      </c>
      <c r="E58" s="295">
        <f t="shared" si="13"/>
        <v>6.5481851949049982E-4</v>
      </c>
      <c r="F58" s="67">
        <f t="shared" si="18"/>
        <v>0.18168264110756127</v>
      </c>
      <c r="H58" s="25">
        <v>29.466000000000001</v>
      </c>
      <c r="I58" s="188">
        <v>36.366999999999997</v>
      </c>
      <c r="J58" s="345">
        <f t="shared" si="14"/>
        <v>9.3025443718517374E-4</v>
      </c>
      <c r="K58" s="295">
        <f t="shared" si="15"/>
        <v>9.970282707013865E-4</v>
      </c>
      <c r="L58" s="67">
        <f t="shared" si="16"/>
        <v>0.23420213126993811</v>
      </c>
      <c r="N58" s="40">
        <f t="shared" si="23"/>
        <v>3.1380191693290738</v>
      </c>
      <c r="O58" s="201">
        <f t="shared" si="24"/>
        <v>3.277487382840663</v>
      </c>
      <c r="P58" s="67">
        <f t="shared" si="25"/>
        <v>4.4444665881823886E-2</v>
      </c>
    </row>
    <row r="59" spans="1:16" ht="20.100000000000001" customHeight="1" x14ac:dyDescent="0.25">
      <c r="A59" s="45" t="s">
        <v>180</v>
      </c>
      <c r="B59" s="25">
        <v>48.660000000000004</v>
      </c>
      <c r="C59" s="188">
        <v>58.37</v>
      </c>
      <c r="D59" s="345">
        <f t="shared" si="12"/>
        <v>3.3811883355256165E-4</v>
      </c>
      <c r="E59" s="295">
        <f t="shared" si="13"/>
        <v>3.4446428427055225E-4</v>
      </c>
      <c r="F59" s="67">
        <f t="shared" si="18"/>
        <v>0.19954788327168091</v>
      </c>
      <c r="H59" s="25">
        <v>21.778999999999996</v>
      </c>
      <c r="I59" s="188">
        <v>27.832999999999998</v>
      </c>
      <c r="J59" s="345">
        <f t="shared" si="14"/>
        <v>6.8757250347708859E-4</v>
      </c>
      <c r="K59" s="295">
        <f t="shared" si="15"/>
        <v>7.6306233284108369E-4</v>
      </c>
      <c r="L59" s="67">
        <f t="shared" si="16"/>
        <v>0.27797419532577267</v>
      </c>
      <c r="N59" s="40">
        <f t="shared" ref="N59" si="26">(H59/B59)*10</f>
        <v>4.4757501027538007</v>
      </c>
      <c r="O59" s="201">
        <f t="shared" ref="O59" si="27">(I59/C59)*10</f>
        <v>4.7683741648106901</v>
      </c>
      <c r="P59" s="67">
        <f t="shared" ref="P59" si="28">(O59-N59)/N59</f>
        <v>6.5379892831113645E-2</v>
      </c>
    </row>
    <row r="60" spans="1:16" ht="20.100000000000001" customHeight="1" x14ac:dyDescent="0.25">
      <c r="A60" s="14" t="s">
        <v>194</v>
      </c>
      <c r="B60" s="144">
        <v>66.139999999999986</v>
      </c>
      <c r="C60" s="26">
        <v>41.550000000000004</v>
      </c>
      <c r="D60" s="345">
        <f t="shared" si="12"/>
        <v>4.5958034630428322E-4</v>
      </c>
      <c r="E60" s="295">
        <f t="shared" si="13"/>
        <v>2.4520286125477895E-4</v>
      </c>
      <c r="F60" s="67">
        <f t="shared" si="18"/>
        <v>-0.37178711823404881</v>
      </c>
      <c r="H60" s="25">
        <v>18.915999999999997</v>
      </c>
      <c r="I60" s="188">
        <v>12.932</v>
      </c>
      <c r="J60" s="345">
        <f>H60/$H$62</f>
        <v>5.9718634812308221E-4</v>
      </c>
      <c r="K60" s="295">
        <f>I60/$I$62</f>
        <v>3.5454036892540854E-4</v>
      </c>
      <c r="L60" s="67">
        <f>(I60-H60)/H60</f>
        <v>-0.31634595051807979</v>
      </c>
      <c r="N60" s="40">
        <f t="shared" si="17"/>
        <v>2.8599939522225579</v>
      </c>
      <c r="O60" s="201">
        <f t="shared" si="17"/>
        <v>3.1123947051744882</v>
      </c>
      <c r="P60" s="67">
        <f t="shared" si="7"/>
        <v>8.8252198140413796E-2</v>
      </c>
    </row>
    <row r="61" spans="1:16" ht="20.100000000000001" customHeight="1" thickBot="1" x14ac:dyDescent="0.3">
      <c r="A61" s="14" t="s">
        <v>17</v>
      </c>
      <c r="B61" s="260">
        <f>B62-SUM(B39:B60)</f>
        <v>122.03999999997905</v>
      </c>
      <c r="C61" s="28">
        <f>C62-SUM(C39:C60)</f>
        <v>85.61999999996624</v>
      </c>
      <c r="D61" s="345">
        <f t="shared" ref="D61" si="29">B61/$B$62</f>
        <v>8.480070375410509E-4</v>
      </c>
      <c r="E61" s="295">
        <f t="shared" ref="E61" si="30">C61/$C$62</f>
        <v>5.0527723178401672E-4</v>
      </c>
      <c r="F61" s="67">
        <f t="shared" ref="F61" si="31">(C61-B61)/B61</f>
        <v>-0.29842674532955638</v>
      </c>
      <c r="H61" s="25">
        <f>H62-SUM(H39:H60)</f>
        <v>31.396000000004278</v>
      </c>
      <c r="I61" s="188">
        <f>I62-SUM(I39:I60)</f>
        <v>31.434000000015658</v>
      </c>
      <c r="J61" s="345">
        <f>H61/$H$62</f>
        <v>9.9118537670093293E-4</v>
      </c>
      <c r="K61" s="295">
        <f>I61/$I$62</f>
        <v>8.6178641794052292E-4</v>
      </c>
      <c r="L61" s="67">
        <f>(I61-H61)/H61</f>
        <v>1.2103452672752714E-3</v>
      </c>
      <c r="N61" s="40">
        <f t="shared" ref="N61" si="32">(H61/B61)*10</f>
        <v>2.5725991478211792</v>
      </c>
      <c r="O61" s="201">
        <f t="shared" ref="O61" si="33">(I61/C61)*10</f>
        <v>3.6713384723228284</v>
      </c>
      <c r="P61" s="67">
        <f t="shared" ref="P61" si="34">(O61-N61)/N61</f>
        <v>0.42709309199305634</v>
      </c>
    </row>
    <row r="62" spans="1:16" ht="26.25" customHeight="1" thickBot="1" x14ac:dyDescent="0.3">
      <c r="A62" s="18" t="s">
        <v>18</v>
      </c>
      <c r="B62" s="47">
        <v>143913.9</v>
      </c>
      <c r="C62" s="199">
        <v>169451.52999999997</v>
      </c>
      <c r="D62" s="351">
        <f>SUM(D39:D60)</f>
        <v>0.99915199296245893</v>
      </c>
      <c r="E62" s="352">
        <f>SUM(E39:E60)</f>
        <v>0.99949472276821627</v>
      </c>
      <c r="F62" s="72">
        <f t="shared" si="18"/>
        <v>0.17745075354083223</v>
      </c>
      <c r="G62" s="2"/>
      <c r="H62" s="47">
        <v>31675.205000000002</v>
      </c>
      <c r="I62" s="199">
        <v>36475.394999999997</v>
      </c>
      <c r="J62" s="351">
        <f>SUM(J39:J60)</f>
        <v>0.99900881462329938</v>
      </c>
      <c r="K62" s="352">
        <f>SUM(K39:K60)</f>
        <v>0.99913821358206012</v>
      </c>
      <c r="L62" s="72">
        <f t="shared" si="16"/>
        <v>0.15154408629715246</v>
      </c>
      <c r="M62" s="2"/>
      <c r="N62" s="35">
        <f t="shared" si="17"/>
        <v>2.2009830183185923</v>
      </c>
      <c r="O62" s="194">
        <f t="shared" si="17"/>
        <v>2.1525562501560183</v>
      </c>
      <c r="P62" s="72">
        <f t="shared" si="7"/>
        <v>-2.2002336119598492E-2</v>
      </c>
    </row>
    <row r="64" spans="1:16" ht="15.75" thickBot="1" x14ac:dyDescent="0.3"/>
    <row r="65" spans="1:16" x14ac:dyDescent="0.25">
      <c r="A65" s="468" t="s">
        <v>15</v>
      </c>
      <c r="B65" s="461" t="s">
        <v>1</v>
      </c>
      <c r="C65" s="452"/>
      <c r="D65" s="461" t="s">
        <v>116</v>
      </c>
      <c r="E65" s="452"/>
      <c r="F65" s="176" t="s">
        <v>0</v>
      </c>
      <c r="H65" s="471" t="s">
        <v>19</v>
      </c>
      <c r="I65" s="472"/>
      <c r="J65" s="461" t="s">
        <v>116</v>
      </c>
      <c r="K65" s="457"/>
      <c r="L65" s="176" t="s">
        <v>0</v>
      </c>
      <c r="N65" s="451" t="s">
        <v>22</v>
      </c>
      <c r="O65" s="452"/>
      <c r="P65" s="176" t="s">
        <v>0</v>
      </c>
    </row>
    <row r="66" spans="1:16" x14ac:dyDescent="0.25">
      <c r="A66" s="469"/>
      <c r="B66" s="462" t="str">
        <f>B5</f>
        <v>jan-dez</v>
      </c>
      <c r="C66" s="454"/>
      <c r="D66" s="462" t="str">
        <f>B5</f>
        <v>jan-dez</v>
      </c>
      <c r="E66" s="454"/>
      <c r="F66" s="177" t="str">
        <f>F37</f>
        <v>2021/2020</v>
      </c>
      <c r="H66" s="449" t="str">
        <f>B5</f>
        <v>jan-dez</v>
      </c>
      <c r="I66" s="454"/>
      <c r="J66" s="462" t="str">
        <f>B5</f>
        <v>jan-dez</v>
      </c>
      <c r="K66" s="450"/>
      <c r="L66" s="177" t="str">
        <f>L37</f>
        <v>2021/2020</v>
      </c>
      <c r="N66" s="449" t="str">
        <f>B5</f>
        <v>jan-dez</v>
      </c>
      <c r="O66" s="450"/>
      <c r="P66" s="177" t="str">
        <f>P37</f>
        <v>2021/2020</v>
      </c>
    </row>
    <row r="67" spans="1:16" ht="19.5" customHeight="1" thickBot="1" x14ac:dyDescent="0.3">
      <c r="A67" s="470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162</v>
      </c>
      <c r="B68" s="46">
        <v>60503.609999999993</v>
      </c>
      <c r="C68" s="195">
        <v>63438.840000000004</v>
      </c>
      <c r="D68" s="345">
        <f>B68/$B$96</f>
        <v>0.35785863309943977</v>
      </c>
      <c r="E68" s="344">
        <f>C68/$C$96</f>
        <v>0.37943394525751856</v>
      </c>
      <c r="F68" s="76">
        <f t="shared" ref="F68:F94" si="35">(C68-B68)/B68</f>
        <v>4.8513303586348165E-2</v>
      </c>
      <c r="H68" s="25">
        <v>16345.102000000001</v>
      </c>
      <c r="I68" s="195">
        <v>16899.897000000001</v>
      </c>
      <c r="J68" s="343">
        <f>H68/$H$96</f>
        <v>0.38278331262522475</v>
      </c>
      <c r="K68" s="344">
        <f>I68/$I$96</f>
        <v>0.39447580649961472</v>
      </c>
      <c r="L68" s="76">
        <f t="shared" ref="L68:L96" si="36">(I68-H68)/H68</f>
        <v>3.3942584145391079E-2</v>
      </c>
      <c r="N68" s="49">
        <f t="shared" ref="N68:O96" si="37">(H68/B68)*10</f>
        <v>2.7015085546135187</v>
      </c>
      <c r="O68" s="197">
        <f t="shared" si="37"/>
        <v>2.6639669010341298</v>
      </c>
      <c r="P68" s="76">
        <f t="shared" si="7"/>
        <v>-1.3896551804463798E-2</v>
      </c>
    </row>
    <row r="69" spans="1:16" ht="20.100000000000001" customHeight="1" x14ac:dyDescent="0.25">
      <c r="A69" s="45" t="s">
        <v>164</v>
      </c>
      <c r="B69" s="25">
        <v>35099.99</v>
      </c>
      <c r="C69" s="188">
        <v>29149.66</v>
      </c>
      <c r="D69" s="345">
        <f t="shared" ref="D69:D95" si="38">B69/$B$96</f>
        <v>0.20760471058179844</v>
      </c>
      <c r="E69" s="295">
        <f t="shared" ref="E69:E95" si="39">C69/$C$96</f>
        <v>0.17434698517052452</v>
      </c>
      <c r="F69" s="67">
        <f t="shared" si="35"/>
        <v>-0.16952511952282603</v>
      </c>
      <c r="H69" s="25">
        <v>7506.9480000000003</v>
      </c>
      <c r="I69" s="188">
        <v>6397.7280000000001</v>
      </c>
      <c r="J69" s="294">
        <f t="shared" ref="J69:J96" si="40">H69/$H$96</f>
        <v>0.17580400679942565</v>
      </c>
      <c r="K69" s="295">
        <f t="shared" ref="K69:K96" si="41">I69/$I$96</f>
        <v>0.14933516533060331</v>
      </c>
      <c r="L69" s="67">
        <f t="shared" si="36"/>
        <v>-0.14775911595497934</v>
      </c>
      <c r="N69" s="48">
        <f t="shared" si="37"/>
        <v>2.1387322332570466</v>
      </c>
      <c r="O69" s="191">
        <f t="shared" si="37"/>
        <v>2.1947864915062474</v>
      </c>
      <c r="P69" s="67">
        <f t="shared" si="7"/>
        <v>2.6209105271601234E-2</v>
      </c>
    </row>
    <row r="70" spans="1:16" ht="20.100000000000001" customHeight="1" x14ac:dyDescent="0.25">
      <c r="A70" s="45" t="s">
        <v>167</v>
      </c>
      <c r="B70" s="25">
        <v>15644.460000000001</v>
      </c>
      <c r="C70" s="188">
        <v>15222.24</v>
      </c>
      <c r="D70" s="345">
        <f t="shared" si="38"/>
        <v>9.2531752587636712E-2</v>
      </c>
      <c r="E70" s="295">
        <f t="shared" si="39"/>
        <v>9.1045715508934422E-2</v>
      </c>
      <c r="F70" s="67">
        <f t="shared" si="35"/>
        <v>-2.6988467483057974E-2</v>
      </c>
      <c r="H70" s="25">
        <v>4648.9750000000004</v>
      </c>
      <c r="I70" s="188">
        <v>4844.2860000000001</v>
      </c>
      <c r="J70" s="294">
        <f t="shared" si="40"/>
        <v>0.10887359716763188</v>
      </c>
      <c r="K70" s="295">
        <f t="shared" si="41"/>
        <v>0.11307486825303092</v>
      </c>
      <c r="L70" s="67">
        <f t="shared" si="36"/>
        <v>4.2011626218682541E-2</v>
      </c>
      <c r="N70" s="48">
        <f t="shared" si="37"/>
        <v>2.9716429969458833</v>
      </c>
      <c r="O70" s="191">
        <f t="shared" si="37"/>
        <v>3.1823739475924699</v>
      </c>
      <c r="P70" s="67">
        <f t="shared" si="7"/>
        <v>7.0913952605735658E-2</v>
      </c>
    </row>
    <row r="71" spans="1:16" ht="20.100000000000001" customHeight="1" x14ac:dyDescent="0.25">
      <c r="A71" s="45" t="s">
        <v>163</v>
      </c>
      <c r="B71" s="25">
        <v>21666.37</v>
      </c>
      <c r="C71" s="188">
        <v>17044.05</v>
      </c>
      <c r="D71" s="345">
        <f t="shared" si="38"/>
        <v>0.12814933774078455</v>
      </c>
      <c r="E71" s="295">
        <f t="shared" si="39"/>
        <v>0.10194214040903662</v>
      </c>
      <c r="F71" s="67">
        <f t="shared" si="35"/>
        <v>-0.21334076728127507</v>
      </c>
      <c r="H71" s="25">
        <v>4896.7039999999997</v>
      </c>
      <c r="I71" s="188">
        <v>3984.1190000000006</v>
      </c>
      <c r="J71" s="294">
        <f t="shared" si="40"/>
        <v>0.11467512274106263</v>
      </c>
      <c r="K71" s="295">
        <f t="shared" si="41"/>
        <v>9.2996931029546426E-2</v>
      </c>
      <c r="L71" s="67">
        <f t="shared" si="36"/>
        <v>-0.1863671972004024</v>
      </c>
      <c r="N71" s="48">
        <f t="shared" si="37"/>
        <v>2.2600481760442563</v>
      </c>
      <c r="O71" s="191">
        <f t="shared" si="37"/>
        <v>2.3375424268293048</v>
      </c>
      <c r="P71" s="67">
        <f t="shared" si="7"/>
        <v>3.428876057000077E-2</v>
      </c>
    </row>
    <row r="72" spans="1:16" ht="20.100000000000001" customHeight="1" x14ac:dyDescent="0.25">
      <c r="A72" s="45" t="s">
        <v>169</v>
      </c>
      <c r="B72" s="25">
        <v>9102.1600000000017</v>
      </c>
      <c r="C72" s="188">
        <v>8600.02</v>
      </c>
      <c r="D72" s="345">
        <f t="shared" si="38"/>
        <v>5.3836234496625869E-2</v>
      </c>
      <c r="E72" s="295">
        <f t="shared" si="39"/>
        <v>5.1437565975253723E-2</v>
      </c>
      <c r="F72" s="67">
        <f t="shared" si="35"/>
        <v>-5.5167125165894816E-2</v>
      </c>
      <c r="H72" s="25">
        <v>2396.8210000000004</v>
      </c>
      <c r="I72" s="188">
        <v>2389.5640000000003</v>
      </c>
      <c r="J72" s="294">
        <f t="shared" si="40"/>
        <v>5.6130765176607887E-2</v>
      </c>
      <c r="K72" s="295">
        <f t="shared" si="41"/>
        <v>5.5776978172260183E-2</v>
      </c>
      <c r="L72" s="67">
        <f t="shared" si="36"/>
        <v>-3.0277605211236304E-3</v>
      </c>
      <c r="N72" s="48">
        <f t="shared" si="37"/>
        <v>2.6332441969818152</v>
      </c>
      <c r="O72" s="191">
        <f t="shared" si="37"/>
        <v>2.77855632893877</v>
      </c>
      <c r="P72" s="67">
        <f t="shared" ref="P72:P86" si="42">(O72-N72)/N72</f>
        <v>5.5183690188517029E-2</v>
      </c>
    </row>
    <row r="73" spans="1:16" ht="20.100000000000001" customHeight="1" x14ac:dyDescent="0.25">
      <c r="A73" s="45" t="s">
        <v>178</v>
      </c>
      <c r="B73" s="25">
        <v>5127.1400000000003</v>
      </c>
      <c r="C73" s="188">
        <v>7386.2199999999993</v>
      </c>
      <c r="D73" s="345">
        <f t="shared" si="38"/>
        <v>3.0325319631497392E-2</v>
      </c>
      <c r="E73" s="295">
        <f t="shared" si="39"/>
        <v>4.4177708721344661E-2</v>
      </c>
      <c r="F73" s="67">
        <f t="shared" si="35"/>
        <v>0.4406121151363136</v>
      </c>
      <c r="H73" s="25">
        <v>1063.7670000000001</v>
      </c>
      <c r="I73" s="188">
        <v>1582.7270000000003</v>
      </c>
      <c r="J73" s="294">
        <f t="shared" si="40"/>
        <v>2.491218813571169E-2</v>
      </c>
      <c r="K73" s="295">
        <f t="shared" si="41"/>
        <v>3.6943864793597014E-2</v>
      </c>
      <c r="L73" s="67">
        <f t="shared" si="36"/>
        <v>0.48785119297740975</v>
      </c>
      <c r="N73" s="48">
        <f t="shared" si="37"/>
        <v>2.0747765810958936</v>
      </c>
      <c r="O73" s="191">
        <f t="shared" si="37"/>
        <v>2.1428105309617105</v>
      </c>
      <c r="P73" s="67">
        <f t="shared" si="42"/>
        <v>3.2790976380638284E-2</v>
      </c>
    </row>
    <row r="74" spans="1:16" ht="20.100000000000001" customHeight="1" x14ac:dyDescent="0.25">
      <c r="A74" s="45" t="s">
        <v>181</v>
      </c>
      <c r="B74" s="25">
        <v>4166.1100000000006</v>
      </c>
      <c r="C74" s="188">
        <v>5143.91</v>
      </c>
      <c r="D74" s="345">
        <f t="shared" si="38"/>
        <v>2.4641148353658691E-2</v>
      </c>
      <c r="E74" s="295">
        <f t="shared" si="39"/>
        <v>3.0766231938503325E-2</v>
      </c>
      <c r="F74" s="67">
        <f t="shared" si="35"/>
        <v>0.23470335636841061</v>
      </c>
      <c r="H74" s="25">
        <v>1068.4449999999999</v>
      </c>
      <c r="I74" s="188">
        <v>1323.2570000000001</v>
      </c>
      <c r="J74" s="294">
        <f t="shared" si="40"/>
        <v>2.5021741464682092E-2</v>
      </c>
      <c r="K74" s="295">
        <f t="shared" si="41"/>
        <v>3.0887340454279731E-2</v>
      </c>
      <c r="L74" s="67">
        <f t="shared" si="36"/>
        <v>0.23848864471264328</v>
      </c>
      <c r="N74" s="48">
        <f t="shared" si="37"/>
        <v>2.5646106319804316</v>
      </c>
      <c r="O74" s="191">
        <f t="shared" si="37"/>
        <v>2.5724730798167155</v>
      </c>
      <c r="P74" s="67">
        <f t="shared" si="42"/>
        <v>3.0657471891600042E-3</v>
      </c>
    </row>
    <row r="75" spans="1:16" ht="20.100000000000001" customHeight="1" x14ac:dyDescent="0.25">
      <c r="A75" s="45" t="s">
        <v>200</v>
      </c>
      <c r="B75" s="25">
        <v>3270.06</v>
      </c>
      <c r="C75" s="188">
        <v>3730</v>
      </c>
      <c r="D75" s="345">
        <f t="shared" si="38"/>
        <v>1.9341312059778817E-2</v>
      </c>
      <c r="E75" s="295">
        <f t="shared" si="39"/>
        <v>2.2309497081134274E-2</v>
      </c>
      <c r="F75" s="67">
        <f t="shared" si="35"/>
        <v>0.14065185348281073</v>
      </c>
      <c r="H75" s="25">
        <v>690.42499999999995</v>
      </c>
      <c r="I75" s="188">
        <v>751.86699999999985</v>
      </c>
      <c r="J75" s="294">
        <f t="shared" si="40"/>
        <v>1.6168951935526053E-2</v>
      </c>
      <c r="K75" s="295">
        <f t="shared" si="41"/>
        <v>1.7550008808068222E-2</v>
      </c>
      <c r="L75" s="67">
        <f t="shared" si="36"/>
        <v>8.8991563167614002E-2</v>
      </c>
      <c r="N75" s="48">
        <f t="shared" ref="N75" si="43">(H75/B75)*10</f>
        <v>2.1113526968924119</v>
      </c>
      <c r="O75" s="191">
        <f t="shared" ref="O75" si="44">(I75/C75)*10</f>
        <v>2.0157292225201067</v>
      </c>
      <c r="P75" s="67">
        <f t="shared" ref="P75" si="45">(O75-N75)/N75</f>
        <v>-4.5290147171075844E-2</v>
      </c>
    </row>
    <row r="76" spans="1:16" ht="20.100000000000001" customHeight="1" x14ac:dyDescent="0.25">
      <c r="A76" s="45" t="s">
        <v>175</v>
      </c>
      <c r="B76" s="25">
        <v>1976.19</v>
      </c>
      <c r="C76" s="188">
        <v>2047.87</v>
      </c>
      <c r="D76" s="345">
        <f t="shared" si="38"/>
        <v>1.1688503415660354E-2</v>
      </c>
      <c r="E76" s="295">
        <f t="shared" si="39"/>
        <v>1.2248512007384032E-2</v>
      </c>
      <c r="F76" s="67">
        <f t="shared" si="35"/>
        <v>3.6271815969112199E-2</v>
      </c>
      <c r="H76" s="25">
        <v>904.09300000000007</v>
      </c>
      <c r="I76" s="188">
        <v>734.399</v>
      </c>
      <c r="J76" s="294">
        <f t="shared" si="40"/>
        <v>2.1172808432842898E-2</v>
      </c>
      <c r="K76" s="295">
        <f t="shared" si="41"/>
        <v>1.7142272394767288E-2</v>
      </c>
      <c r="L76" s="67">
        <f t="shared" si="36"/>
        <v>-0.18769529240907745</v>
      </c>
      <c r="N76" s="48">
        <f t="shared" si="37"/>
        <v>4.5749295361275992</v>
      </c>
      <c r="O76" s="191">
        <f t="shared" si="37"/>
        <v>3.5861602543130182</v>
      </c>
      <c r="P76" s="67">
        <f t="shared" si="42"/>
        <v>-0.21612776197019076</v>
      </c>
    </row>
    <row r="77" spans="1:16" ht="20.100000000000001" customHeight="1" x14ac:dyDescent="0.25">
      <c r="A77" s="45" t="s">
        <v>202</v>
      </c>
      <c r="B77" s="25">
        <v>3502.9999999999995</v>
      </c>
      <c r="C77" s="188">
        <v>2324.9300000000003</v>
      </c>
      <c r="D77" s="345">
        <f t="shared" si="38"/>
        <v>2.0719074312216042E-2</v>
      </c>
      <c r="E77" s="295">
        <f t="shared" si="39"/>
        <v>1.3905635133737672E-2</v>
      </c>
      <c r="F77" s="67">
        <f t="shared" si="35"/>
        <v>-0.33630316871253196</v>
      </c>
      <c r="H77" s="25">
        <v>742.25</v>
      </c>
      <c r="I77" s="188">
        <v>496.32199999999995</v>
      </c>
      <c r="J77" s="294">
        <f t="shared" si="40"/>
        <v>1.7382633268123567E-2</v>
      </c>
      <c r="K77" s="295">
        <f t="shared" si="41"/>
        <v>1.1585101449642074E-2</v>
      </c>
      <c r="L77" s="67">
        <f t="shared" si="36"/>
        <v>-0.33132771977096676</v>
      </c>
      <c r="N77" s="48">
        <f t="shared" si="37"/>
        <v>2.1188980873536973</v>
      </c>
      <c r="O77" s="191">
        <f t="shared" si="37"/>
        <v>2.1347825525929807</v>
      </c>
      <c r="P77" s="67">
        <f t="shared" si="42"/>
        <v>7.4965687751040065E-3</v>
      </c>
    </row>
    <row r="78" spans="1:16" ht="20.100000000000001" customHeight="1" x14ac:dyDescent="0.25">
      <c r="A78" s="45" t="s">
        <v>172</v>
      </c>
      <c r="B78" s="25">
        <v>1062.68</v>
      </c>
      <c r="C78" s="188">
        <v>1925.3899999999999</v>
      </c>
      <c r="D78" s="345">
        <f t="shared" si="38"/>
        <v>6.285397056838637E-3</v>
      </c>
      <c r="E78" s="295">
        <f t="shared" si="39"/>
        <v>1.1515947073738637E-2</v>
      </c>
      <c r="F78" s="67">
        <f t="shared" si="35"/>
        <v>0.81182482026574299</v>
      </c>
      <c r="H78" s="25">
        <v>289.779</v>
      </c>
      <c r="I78" s="188">
        <v>453.86399999999998</v>
      </c>
      <c r="J78" s="294">
        <f t="shared" si="40"/>
        <v>6.7862877545349668E-3</v>
      </c>
      <c r="K78" s="295">
        <f t="shared" si="41"/>
        <v>1.0594050806412673E-2</v>
      </c>
      <c r="L78" s="67">
        <f t="shared" si="36"/>
        <v>0.56624186017620315</v>
      </c>
      <c r="N78" s="48">
        <f t="shared" si="37"/>
        <v>2.7268698008807917</v>
      </c>
      <c r="O78" s="191">
        <f t="shared" si="37"/>
        <v>2.3572574906901975</v>
      </c>
      <c r="P78" s="67">
        <f t="shared" si="42"/>
        <v>-0.13554453904297434</v>
      </c>
    </row>
    <row r="79" spans="1:16" ht="20.100000000000001" customHeight="1" x14ac:dyDescent="0.25">
      <c r="A79" s="45" t="s">
        <v>211</v>
      </c>
      <c r="B79" s="25">
        <v>742.36</v>
      </c>
      <c r="C79" s="188">
        <v>1335.7399999999998</v>
      </c>
      <c r="D79" s="345">
        <f t="shared" si="38"/>
        <v>4.3908113064278342E-3</v>
      </c>
      <c r="E79" s="295">
        <f t="shared" si="39"/>
        <v>7.9891923944113378E-3</v>
      </c>
      <c r="F79" s="67">
        <f t="shared" si="35"/>
        <v>0.79931569588878681</v>
      </c>
      <c r="H79" s="25">
        <v>193.244</v>
      </c>
      <c r="I79" s="188">
        <v>330.24800000000005</v>
      </c>
      <c r="J79" s="294">
        <f t="shared" si="40"/>
        <v>4.5255501290202369E-3</v>
      </c>
      <c r="K79" s="295">
        <f t="shared" si="41"/>
        <v>7.7086177593203541E-3</v>
      </c>
      <c r="L79" s="67">
        <f t="shared" si="36"/>
        <v>0.70896897186976071</v>
      </c>
      <c r="N79" s="48">
        <f t="shared" si="37"/>
        <v>2.6031036154965248</v>
      </c>
      <c r="O79" s="191">
        <f t="shared" si="37"/>
        <v>2.4723973228322884</v>
      </c>
      <c r="P79" s="67">
        <f t="shared" si="42"/>
        <v>-5.0211713389405374E-2</v>
      </c>
    </row>
    <row r="80" spans="1:16" ht="20.100000000000001" customHeight="1" x14ac:dyDescent="0.25">
      <c r="A80" s="45" t="s">
        <v>205</v>
      </c>
      <c r="B80" s="25">
        <v>651.02</v>
      </c>
      <c r="C80" s="188">
        <v>954.0200000000001</v>
      </c>
      <c r="D80" s="345">
        <f t="shared" si="38"/>
        <v>3.8505657318695084E-3</v>
      </c>
      <c r="E80" s="295">
        <f t="shared" si="39"/>
        <v>5.7060875081350465E-3</v>
      </c>
      <c r="F80" s="67">
        <f t="shared" si="35"/>
        <v>0.4654234892937239</v>
      </c>
      <c r="H80" s="25">
        <v>189.13299999999998</v>
      </c>
      <c r="I80" s="188">
        <v>277.00800000000004</v>
      </c>
      <c r="J80" s="294">
        <f t="shared" si="40"/>
        <v>4.4292752817783956E-3</v>
      </c>
      <c r="K80" s="295">
        <f t="shared" si="41"/>
        <v>6.4658946860353811E-3</v>
      </c>
      <c r="L80" s="67">
        <f t="shared" si="36"/>
        <v>0.46462013503724925</v>
      </c>
      <c r="N80" s="48">
        <f t="shared" si="37"/>
        <v>2.905179564375902</v>
      </c>
      <c r="O80" s="191">
        <f t="shared" si="37"/>
        <v>2.9035869268988073</v>
      </c>
      <c r="P80" s="67">
        <f t="shared" si="42"/>
        <v>-5.4820620956585835E-4</v>
      </c>
    </row>
    <row r="81" spans="1:16" ht="20.100000000000001" customHeight="1" x14ac:dyDescent="0.25">
      <c r="A81" s="45" t="s">
        <v>176</v>
      </c>
      <c r="B81" s="25">
        <v>664.2399999999999</v>
      </c>
      <c r="C81" s="188">
        <v>1221.4699999999998</v>
      </c>
      <c r="D81" s="345">
        <f t="shared" si="38"/>
        <v>3.9287576138014226E-3</v>
      </c>
      <c r="E81" s="295">
        <f t="shared" si="39"/>
        <v>7.3057322787380904E-3</v>
      </c>
      <c r="F81" s="67">
        <f t="shared" si="35"/>
        <v>0.83889859087076957</v>
      </c>
      <c r="H81" s="25">
        <v>159.98799999999997</v>
      </c>
      <c r="I81" s="188">
        <v>244.87199999999999</v>
      </c>
      <c r="J81" s="294">
        <f t="shared" si="40"/>
        <v>3.7467332183234122E-3</v>
      </c>
      <c r="K81" s="295">
        <f t="shared" si="41"/>
        <v>5.7157791961201685E-3</v>
      </c>
      <c r="L81" s="67">
        <f t="shared" si="36"/>
        <v>0.53056479235942711</v>
      </c>
      <c r="N81" s="48">
        <f t="shared" si="37"/>
        <v>2.4085872576177283</v>
      </c>
      <c r="O81" s="191">
        <f t="shared" si="37"/>
        <v>2.0047320032419953</v>
      </c>
      <c r="P81" s="67">
        <f t="shared" si="42"/>
        <v>-0.16767308433541073</v>
      </c>
    </row>
    <row r="82" spans="1:16" ht="20.100000000000001" customHeight="1" x14ac:dyDescent="0.25">
      <c r="A82" s="45" t="s">
        <v>203</v>
      </c>
      <c r="B82" s="25">
        <v>200.67000000000002</v>
      </c>
      <c r="C82" s="188">
        <v>539.23</v>
      </c>
      <c r="D82" s="345">
        <f t="shared" si="38"/>
        <v>1.1868959869347398E-3</v>
      </c>
      <c r="E82" s="295">
        <f t="shared" si="39"/>
        <v>3.2251876973351302E-3</v>
      </c>
      <c r="F82" s="67">
        <f t="shared" si="35"/>
        <v>1.687148054019036</v>
      </c>
      <c r="H82" s="25">
        <v>59.628999999999991</v>
      </c>
      <c r="I82" s="188">
        <v>183.26599999999999</v>
      </c>
      <c r="J82" s="294">
        <f t="shared" si="40"/>
        <v>1.3964419523677198E-3</v>
      </c>
      <c r="K82" s="295">
        <f t="shared" si="41"/>
        <v>4.2777777375778312E-3</v>
      </c>
      <c r="L82" s="67">
        <f t="shared" si="36"/>
        <v>2.0734374213889217</v>
      </c>
      <c r="N82" s="48">
        <f t="shared" si="37"/>
        <v>2.9714954901081372</v>
      </c>
      <c r="O82" s="191">
        <f t="shared" si="37"/>
        <v>3.398661053724755</v>
      </c>
      <c r="P82" s="67">
        <f t="shared" si="42"/>
        <v>0.14375440415057558</v>
      </c>
    </row>
    <row r="83" spans="1:16" ht="20.100000000000001" customHeight="1" x14ac:dyDescent="0.25">
      <c r="A83" s="45" t="s">
        <v>184</v>
      </c>
      <c r="B83" s="25">
        <v>516.70000000000005</v>
      </c>
      <c r="C83" s="188">
        <v>695.17</v>
      </c>
      <c r="D83" s="345">
        <f t="shared" si="38"/>
        <v>3.0561078210453985E-3</v>
      </c>
      <c r="E83" s="295">
        <f t="shared" si="39"/>
        <v>4.1578801838852847E-3</v>
      </c>
      <c r="F83" s="67">
        <f t="shared" si="35"/>
        <v>0.34540352235339633</v>
      </c>
      <c r="H83" s="25">
        <v>120.361</v>
      </c>
      <c r="I83" s="188">
        <v>180.39700000000005</v>
      </c>
      <c r="J83" s="294">
        <f t="shared" si="40"/>
        <v>2.8187148841827157E-3</v>
      </c>
      <c r="K83" s="295">
        <f t="shared" si="41"/>
        <v>4.2108098093799635E-3</v>
      </c>
      <c r="L83" s="67">
        <f t="shared" si="36"/>
        <v>0.49879944500294982</v>
      </c>
      <c r="N83" s="48">
        <f t="shared" si="37"/>
        <v>2.3294174569382617</v>
      </c>
      <c r="O83" s="191">
        <f t="shared" si="37"/>
        <v>2.595005538213675</v>
      </c>
      <c r="P83" s="67">
        <f t="shared" si="42"/>
        <v>0.11401480678542554</v>
      </c>
    </row>
    <row r="84" spans="1:16" ht="20.100000000000001" customHeight="1" x14ac:dyDescent="0.25">
      <c r="A84" s="45" t="s">
        <v>196</v>
      </c>
      <c r="B84" s="25">
        <v>107.69</v>
      </c>
      <c r="C84" s="188">
        <v>154.52000000000004</v>
      </c>
      <c r="D84" s="345">
        <f t="shared" si="38"/>
        <v>6.3695036045747805E-4</v>
      </c>
      <c r="E84" s="295">
        <f t="shared" si="39"/>
        <v>9.2419932680345008E-4</v>
      </c>
      <c r="F84" s="67">
        <f t="shared" si="35"/>
        <v>0.43485931841396641</v>
      </c>
      <c r="H84" s="25">
        <v>103.613</v>
      </c>
      <c r="I84" s="188">
        <v>164.928</v>
      </c>
      <c r="J84" s="294">
        <f t="shared" si="40"/>
        <v>2.4264961681510098E-3</v>
      </c>
      <c r="K84" s="295">
        <f t="shared" si="41"/>
        <v>3.8497338660921101E-3</v>
      </c>
      <c r="L84" s="67">
        <f t="shared" si="36"/>
        <v>0.59176937256907913</v>
      </c>
      <c r="N84" s="48">
        <f t="shared" si="37"/>
        <v>9.6214133159996287</v>
      </c>
      <c r="O84" s="191">
        <f t="shared" si="37"/>
        <v>10.673569764431786</v>
      </c>
      <c r="P84" s="67">
        <f t="shared" si="42"/>
        <v>0.10935570626432882</v>
      </c>
    </row>
    <row r="85" spans="1:16" ht="20.100000000000001" customHeight="1" x14ac:dyDescent="0.25">
      <c r="A85" s="45" t="s">
        <v>201</v>
      </c>
      <c r="B85" s="25">
        <v>526.89</v>
      </c>
      <c r="C85" s="188">
        <v>840.8900000000001</v>
      </c>
      <c r="D85" s="345">
        <f t="shared" si="38"/>
        <v>3.116378265590497E-3</v>
      </c>
      <c r="E85" s="295">
        <f t="shared" si="39"/>
        <v>5.0294458446528151E-3</v>
      </c>
      <c r="F85" s="67">
        <f t="shared" si="35"/>
        <v>0.59594981874774644</v>
      </c>
      <c r="H85" s="25">
        <v>110.90700000000001</v>
      </c>
      <c r="I85" s="188">
        <v>152.67299999999997</v>
      </c>
      <c r="J85" s="294">
        <f t="shared" si="40"/>
        <v>2.5973131800172185E-3</v>
      </c>
      <c r="K85" s="295">
        <f t="shared" si="41"/>
        <v>3.5636788085581625E-3</v>
      </c>
      <c r="L85" s="67">
        <f t="shared" si="36"/>
        <v>0.37658578809272597</v>
      </c>
      <c r="N85" s="48">
        <f t="shared" si="37"/>
        <v>2.1049365142629393</v>
      </c>
      <c r="O85" s="191">
        <f t="shared" si="37"/>
        <v>1.8156120301109533</v>
      </c>
      <c r="P85" s="67">
        <f t="shared" si="42"/>
        <v>-0.13745045619739049</v>
      </c>
    </row>
    <row r="86" spans="1:16" ht="20.100000000000001" customHeight="1" x14ac:dyDescent="0.25">
      <c r="A86" s="45" t="s">
        <v>207</v>
      </c>
      <c r="B86" s="25">
        <v>429.31</v>
      </c>
      <c r="C86" s="188">
        <v>810.72</v>
      </c>
      <c r="D86" s="345">
        <f t="shared" si="38"/>
        <v>2.5392251764137794E-3</v>
      </c>
      <c r="E86" s="295">
        <f t="shared" si="39"/>
        <v>4.8489961055273936E-3</v>
      </c>
      <c r="F86" s="67">
        <f t="shared" si="35"/>
        <v>0.88842561319326363</v>
      </c>
      <c r="H86" s="25">
        <v>98.287999999999997</v>
      </c>
      <c r="I86" s="188">
        <v>152.23199999999997</v>
      </c>
      <c r="J86" s="294">
        <f t="shared" si="40"/>
        <v>2.3017908503298471E-3</v>
      </c>
      <c r="K86" s="295">
        <f t="shared" si="41"/>
        <v>3.5533850280300128E-3</v>
      </c>
      <c r="L86" s="67">
        <f t="shared" si="36"/>
        <v>0.548836073579684</v>
      </c>
      <c r="N86" s="48">
        <f t="shared" si="37"/>
        <v>2.2894411963383101</v>
      </c>
      <c r="O86" s="191">
        <f t="shared" si="37"/>
        <v>1.8777383066903488</v>
      </c>
      <c r="P86" s="67">
        <f t="shared" si="42"/>
        <v>-0.17982680241206075</v>
      </c>
    </row>
    <row r="87" spans="1:16" ht="20.100000000000001" customHeight="1" x14ac:dyDescent="0.25">
      <c r="A87" s="45" t="s">
        <v>230</v>
      </c>
      <c r="B87" s="25">
        <v>579.74</v>
      </c>
      <c r="C87" s="188">
        <v>600.74</v>
      </c>
      <c r="D87" s="345">
        <f t="shared" si="38"/>
        <v>3.4289683533440278E-3</v>
      </c>
      <c r="E87" s="295">
        <f t="shared" si="39"/>
        <v>3.5930850607293844E-3</v>
      </c>
      <c r="F87" s="67">
        <f t="shared" si="35"/>
        <v>3.6223134508572806E-2</v>
      </c>
      <c r="H87" s="25">
        <v>122.431</v>
      </c>
      <c r="I87" s="188">
        <v>143.68899999999999</v>
      </c>
      <c r="J87" s="294">
        <f t="shared" si="40"/>
        <v>2.8671918809695337E-3</v>
      </c>
      <c r="K87" s="295">
        <f t="shared" si="41"/>
        <v>3.3539751254178136E-3</v>
      </c>
      <c r="L87" s="67">
        <f t="shared" si="36"/>
        <v>0.17363249503802139</v>
      </c>
      <c r="N87" s="48">
        <f t="shared" ref="N87:N91" si="46">(H87/B87)*10</f>
        <v>2.1118259909614654</v>
      </c>
      <c r="O87" s="191">
        <f t="shared" ref="O87:O91" si="47">(I87/C87)*10</f>
        <v>2.3918666977394545</v>
      </c>
      <c r="P87" s="67">
        <f t="shared" ref="P87:P91" si="48">(O87-N87)/N87</f>
        <v>0.1326059571084704</v>
      </c>
    </row>
    <row r="88" spans="1:16" ht="20.100000000000001" customHeight="1" x14ac:dyDescent="0.25">
      <c r="A88" s="45" t="s">
        <v>199</v>
      </c>
      <c r="B88" s="25">
        <v>371.02000000000004</v>
      </c>
      <c r="C88" s="188">
        <v>441.05</v>
      </c>
      <c r="D88" s="345">
        <f t="shared" si="38"/>
        <v>2.1944593066852403E-3</v>
      </c>
      <c r="E88" s="295">
        <f t="shared" si="39"/>
        <v>2.6379634551298315E-3</v>
      </c>
      <c r="F88" s="67">
        <f t="shared" si="35"/>
        <v>0.18874993261818759</v>
      </c>
      <c r="H88" s="25">
        <v>101.07400000000001</v>
      </c>
      <c r="I88" s="188">
        <v>133.03600000000006</v>
      </c>
      <c r="J88" s="294">
        <f t="shared" si="40"/>
        <v>2.3670357358603188E-3</v>
      </c>
      <c r="K88" s="295">
        <f t="shared" si="41"/>
        <v>3.1053138012310231E-3</v>
      </c>
      <c r="L88" s="67">
        <f t="shared" si="36"/>
        <v>0.31622375685141624</v>
      </c>
      <c r="N88" s="48">
        <f t="shared" si="46"/>
        <v>2.7242197186135519</v>
      </c>
      <c r="O88" s="191">
        <f t="shared" si="47"/>
        <v>3.0163473529078351</v>
      </c>
      <c r="P88" s="67">
        <f t="shared" si="48"/>
        <v>0.10723350701057138</v>
      </c>
    </row>
    <row r="89" spans="1:16" ht="20.100000000000001" customHeight="1" x14ac:dyDescent="0.25">
      <c r="A89" s="45" t="s">
        <v>185</v>
      </c>
      <c r="B89" s="25">
        <v>393.84</v>
      </c>
      <c r="C89" s="188">
        <v>312.93</v>
      </c>
      <c r="D89" s="345">
        <f t="shared" si="38"/>
        <v>2.3294319803377579E-3</v>
      </c>
      <c r="E89" s="295">
        <f t="shared" si="39"/>
        <v>1.8716651264341416E-3</v>
      </c>
      <c r="F89" s="67">
        <f t="shared" si="35"/>
        <v>-0.2054387568555758</v>
      </c>
      <c r="H89" s="25">
        <v>124.628</v>
      </c>
      <c r="I89" s="188">
        <v>131.31</v>
      </c>
      <c r="J89" s="294">
        <f t="shared" si="40"/>
        <v>2.9186430703128379E-3</v>
      </c>
      <c r="K89" s="295">
        <f t="shared" si="41"/>
        <v>3.065025671544886E-3</v>
      </c>
      <c r="L89" s="67">
        <f t="shared" si="36"/>
        <v>5.3615559906281113E-2</v>
      </c>
      <c r="N89" s="48">
        <f t="shared" si="46"/>
        <v>3.1644322567540115</v>
      </c>
      <c r="O89" s="191">
        <f t="shared" si="47"/>
        <v>4.1961461029623237</v>
      </c>
      <c r="P89" s="67">
        <f t="shared" si="48"/>
        <v>0.32603442339657357</v>
      </c>
    </row>
    <row r="90" spans="1:16" ht="20.100000000000001" customHeight="1" x14ac:dyDescent="0.25">
      <c r="A90" s="45" t="s">
        <v>232</v>
      </c>
      <c r="B90" s="25">
        <v>320.04000000000002</v>
      </c>
      <c r="C90" s="188">
        <v>468.24999999999994</v>
      </c>
      <c r="D90" s="345">
        <f t="shared" si="38"/>
        <v>1.892929643985619E-3</v>
      </c>
      <c r="E90" s="295">
        <f t="shared" si="39"/>
        <v>2.8006493319681293E-3</v>
      </c>
      <c r="F90" s="67">
        <f t="shared" si="35"/>
        <v>0.46309836270466165</v>
      </c>
      <c r="H90" s="25">
        <v>75.091000000000008</v>
      </c>
      <c r="I90" s="188">
        <v>126.361</v>
      </c>
      <c r="J90" s="294">
        <f t="shared" si="40"/>
        <v>1.7585440414101272E-3</v>
      </c>
      <c r="K90" s="295">
        <f t="shared" si="41"/>
        <v>2.9495065789512096E-3</v>
      </c>
      <c r="L90" s="67">
        <f t="shared" si="36"/>
        <v>0.68277157049446657</v>
      </c>
      <c r="N90" s="48">
        <f t="shared" si="46"/>
        <v>2.346300462442195</v>
      </c>
      <c r="O90" s="191">
        <f t="shared" si="47"/>
        <v>2.6985798184730383</v>
      </c>
      <c r="P90" s="67">
        <f t="shared" si="48"/>
        <v>0.15014247393710439</v>
      </c>
    </row>
    <row r="91" spans="1:16" ht="20.100000000000001" customHeight="1" x14ac:dyDescent="0.25">
      <c r="A91" s="45" t="s">
        <v>197</v>
      </c>
      <c r="B91" s="25">
        <v>495.09999999999997</v>
      </c>
      <c r="C91" s="188">
        <v>361.19999999999993</v>
      </c>
      <c r="D91" s="345">
        <f t="shared" si="38"/>
        <v>2.9283510396740401E-3</v>
      </c>
      <c r="E91" s="295">
        <f t="shared" si="39"/>
        <v>2.1603727468379888E-3</v>
      </c>
      <c r="F91" s="67">
        <f t="shared" si="35"/>
        <v>-0.27045041405776621</v>
      </c>
      <c r="H91" s="25">
        <v>144.99</v>
      </c>
      <c r="I91" s="188">
        <v>107.176</v>
      </c>
      <c r="J91" s="294">
        <f t="shared" si="40"/>
        <v>3.395497470589742E-3</v>
      </c>
      <c r="K91" s="295">
        <f t="shared" si="41"/>
        <v>2.5016921131177723E-3</v>
      </c>
      <c r="L91" s="67">
        <f t="shared" si="36"/>
        <v>-0.26080419339264782</v>
      </c>
      <c r="N91" s="48">
        <f t="shared" si="46"/>
        <v>2.928499293072107</v>
      </c>
      <c r="O91" s="191">
        <f t="shared" si="47"/>
        <v>2.967220376522703</v>
      </c>
      <c r="P91" s="67">
        <f t="shared" si="48"/>
        <v>1.3222159056755689E-2</v>
      </c>
    </row>
    <row r="92" spans="1:16" ht="20.100000000000001" customHeight="1" x14ac:dyDescent="0.25">
      <c r="A92" s="45" t="s">
        <v>182</v>
      </c>
      <c r="B92" s="25">
        <v>100.46</v>
      </c>
      <c r="C92" s="188">
        <v>323.26000000000005</v>
      </c>
      <c r="D92" s="345">
        <f t="shared" si="38"/>
        <v>5.9418732669289857E-4</v>
      </c>
      <c r="E92" s="295">
        <f t="shared" si="39"/>
        <v>1.9334498730422163E-3</v>
      </c>
      <c r="F92" s="67">
        <f t="shared" si="35"/>
        <v>2.2177981286084023</v>
      </c>
      <c r="H92" s="25">
        <v>28.483999999999998</v>
      </c>
      <c r="I92" s="188">
        <v>71.817000000000007</v>
      </c>
      <c r="J92" s="294">
        <f t="shared" si="40"/>
        <v>6.6706221085783993E-4</v>
      </c>
      <c r="K92" s="295">
        <f t="shared" si="41"/>
        <v>1.6763456602950201E-3</v>
      </c>
      <c r="L92" s="67">
        <f t="shared" si="36"/>
        <v>1.5213102092402757</v>
      </c>
      <c r="N92" s="48">
        <f t="shared" ref="N92:N93" si="49">(H92/B92)*10</f>
        <v>2.8353573561616563</v>
      </c>
      <c r="O92" s="191">
        <f t="shared" ref="O92:O93" si="50">(I92/C92)*10</f>
        <v>2.2216482088721152</v>
      </c>
      <c r="P92" s="67">
        <f t="shared" ref="P92:P93" si="51">(O92-N92)/N92</f>
        <v>-0.21644860601287494</v>
      </c>
    </row>
    <row r="93" spans="1:16" ht="20.100000000000001" customHeight="1" x14ac:dyDescent="0.25">
      <c r="A93" s="45" t="s">
        <v>216</v>
      </c>
      <c r="B93" s="25">
        <v>66.58</v>
      </c>
      <c r="C93" s="188">
        <v>149</v>
      </c>
      <c r="D93" s="345">
        <f t="shared" si="38"/>
        <v>3.9379844924560209E-4</v>
      </c>
      <c r="E93" s="295">
        <f t="shared" si="39"/>
        <v>8.9118366356273637E-4</v>
      </c>
      <c r="F93" s="67">
        <f t="shared" si="35"/>
        <v>1.2379092820666868</v>
      </c>
      <c r="H93" s="25">
        <v>23.478999999999999</v>
      </c>
      <c r="I93" s="188">
        <v>57.805999999999997</v>
      </c>
      <c r="J93" s="294">
        <f t="shared" si="40"/>
        <v>5.4985092152546071E-4</v>
      </c>
      <c r="K93" s="295">
        <f t="shared" si="41"/>
        <v>1.3493022158961516E-3</v>
      </c>
      <c r="L93" s="67">
        <f t="shared" si="36"/>
        <v>1.4620298990587333</v>
      </c>
      <c r="N93" s="48">
        <f t="shared" si="49"/>
        <v>3.5264343646740763</v>
      </c>
      <c r="O93" s="191">
        <f t="shared" si="50"/>
        <v>3.8795973154362411</v>
      </c>
      <c r="P93" s="67">
        <f t="shared" si="51"/>
        <v>0.10014731999550631</v>
      </c>
    </row>
    <row r="94" spans="1:16" ht="20.100000000000001" customHeight="1" x14ac:dyDescent="0.25">
      <c r="A94" s="45" t="s">
        <v>208</v>
      </c>
      <c r="B94" s="25">
        <v>75.91</v>
      </c>
      <c r="C94" s="188">
        <v>188.20999999999998</v>
      </c>
      <c r="D94" s="345">
        <f t="shared" si="38"/>
        <v>4.4898228119906361E-4</v>
      </c>
      <c r="E94" s="295">
        <f t="shared" si="39"/>
        <v>1.1257025323432388E-3</v>
      </c>
      <c r="F94" s="67">
        <f t="shared" si="35"/>
        <v>1.4793834804373598</v>
      </c>
      <c r="H94" s="25">
        <v>35.108999999999995</v>
      </c>
      <c r="I94" s="188">
        <v>53.894000000000005</v>
      </c>
      <c r="J94" s="294">
        <f t="shared" si="40"/>
        <v>8.2221201941468536E-4</v>
      </c>
      <c r="K94" s="295">
        <f t="shared" si="41"/>
        <v>1.2579886797825003E-3</v>
      </c>
      <c r="L94" s="67">
        <f t="shared" si="36"/>
        <v>0.53504799339200815</v>
      </c>
      <c r="N94" s="48">
        <f t="shared" ref="N94" si="52">(H94/B94)*10</f>
        <v>4.6250823343433005</v>
      </c>
      <c r="O94" s="191">
        <f t="shared" ref="O94" si="53">(I94/C94)*10</f>
        <v>2.863503533287286</v>
      </c>
      <c r="P94" s="67">
        <f t="shared" ref="P94" si="54">(O94-N94)/N94</f>
        <v>-0.38087512258441447</v>
      </c>
    </row>
    <row r="95" spans="1:16" ht="20.100000000000001" customHeight="1" thickBot="1" x14ac:dyDescent="0.3">
      <c r="A95" s="14" t="s">
        <v>17</v>
      </c>
      <c r="B95" s="25">
        <f>B96-SUM(B68:B94)</f>
        <v>1707.9200000000128</v>
      </c>
      <c r="C95" s="188">
        <f>C96-SUM(C68:C94)</f>
        <v>1783.8399999998801</v>
      </c>
      <c r="D95" s="345">
        <f t="shared" si="38"/>
        <v>1.0101776020359774E-2</v>
      </c>
      <c r="E95" s="295">
        <f t="shared" si="39"/>
        <v>1.0669322593353322E-2</v>
      </c>
      <c r="F95" s="67">
        <f>(C95-B95)/B95</f>
        <v>4.4451730760144921E-2</v>
      </c>
      <c r="H95" s="25">
        <f>H96-SUM(H68:H94)</f>
        <v>456.90700000003562</v>
      </c>
      <c r="I95" s="188">
        <f>I96-SUM(I68:I94)</f>
        <v>472.65999999998166</v>
      </c>
      <c r="J95" s="294">
        <f t="shared" si="40"/>
        <v>1.0700231483515196E-2</v>
      </c>
      <c r="K95" s="295">
        <f t="shared" si="41"/>
        <v>1.1032785270827428E-2</v>
      </c>
      <c r="L95" s="67">
        <f t="shared" si="36"/>
        <v>3.4477475722509865E-2</v>
      </c>
      <c r="N95" s="48">
        <f t="shared" si="37"/>
        <v>2.6752248348870684</v>
      </c>
      <c r="O95" s="191">
        <f t="shared" si="37"/>
        <v>2.6496771010853744</v>
      </c>
      <c r="P95" s="67">
        <f>(O95-N95)/N95</f>
        <v>-9.5497520315044968E-3</v>
      </c>
    </row>
    <row r="96" spans="1:16" ht="26.25" customHeight="1" thickBot="1" x14ac:dyDescent="0.3">
      <c r="A96" s="18" t="s">
        <v>18</v>
      </c>
      <c r="B96" s="23">
        <v>169071.26</v>
      </c>
      <c r="C96" s="193">
        <v>167193.36999999988</v>
      </c>
      <c r="D96" s="341">
        <f>SUM(D68:D95)</f>
        <v>1</v>
      </c>
      <c r="E96" s="342">
        <f>SUM(E68:E95)</f>
        <v>1</v>
      </c>
      <c r="F96" s="72">
        <f>(C96-B96)/B96</f>
        <v>-1.1107091767105363E-2</v>
      </c>
      <c r="G96" s="2"/>
      <c r="H96" s="23">
        <v>42700.665000000023</v>
      </c>
      <c r="I96" s="193">
        <v>42841.402999999969</v>
      </c>
      <c r="J96" s="353">
        <f t="shared" si="40"/>
        <v>1</v>
      </c>
      <c r="K96" s="342">
        <f t="shared" si="41"/>
        <v>1</v>
      </c>
      <c r="L96" s="72">
        <f t="shared" si="36"/>
        <v>3.2959205670437812E-3</v>
      </c>
      <c r="M96" s="2"/>
      <c r="N96" s="44">
        <f t="shared" si="37"/>
        <v>2.5256016309336089</v>
      </c>
      <c r="O96" s="198">
        <f t="shared" si="37"/>
        <v>2.5623864750139314</v>
      </c>
      <c r="P96" s="72">
        <f>(O96-N96)/N96</f>
        <v>1.4564784734766204E-2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91:F95 L91:L95 N91:P95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2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5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6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9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107</v>
      </c>
      <c r="B1" s="6"/>
    </row>
    <row r="3" spans="1:19" ht="15.75" thickBot="1" x14ac:dyDescent="0.3"/>
    <row r="4" spans="1:19" x14ac:dyDescent="0.25">
      <c r="A4" s="440" t="s">
        <v>16</v>
      </c>
      <c r="B4" s="458"/>
      <c r="C4" s="458"/>
      <c r="D4" s="458"/>
      <c r="E4" s="461" t="s">
        <v>1</v>
      </c>
      <c r="F4" s="457"/>
      <c r="G4" s="452" t="s">
        <v>13</v>
      </c>
      <c r="H4" s="452"/>
      <c r="I4" s="176" t="s">
        <v>0</v>
      </c>
      <c r="K4" s="453" t="s">
        <v>19</v>
      </c>
      <c r="L4" s="452"/>
      <c r="M4" s="464" t="s">
        <v>13</v>
      </c>
      <c r="N4" s="465"/>
      <c r="O4" s="176" t="s">
        <v>0</v>
      </c>
      <c r="P4"/>
      <c r="Q4" s="451" t="s">
        <v>22</v>
      </c>
      <c r="R4" s="452"/>
      <c r="S4" s="176" t="s">
        <v>0</v>
      </c>
    </row>
    <row r="5" spans="1:19" x14ac:dyDescent="0.25">
      <c r="A5" s="459"/>
      <c r="B5" s="460"/>
      <c r="C5" s="460"/>
      <c r="D5" s="460"/>
      <c r="E5" s="462" t="s">
        <v>157</v>
      </c>
      <c r="F5" s="450"/>
      <c r="G5" s="454" t="str">
        <f>E5</f>
        <v>jan-dez</v>
      </c>
      <c r="H5" s="454"/>
      <c r="I5" s="177" t="s">
        <v>123</v>
      </c>
      <c r="K5" s="449" t="str">
        <f>E5</f>
        <v>jan-dez</v>
      </c>
      <c r="L5" s="454"/>
      <c r="M5" s="455" t="str">
        <f>E5</f>
        <v>jan-dez</v>
      </c>
      <c r="N5" s="456"/>
      <c r="O5" s="177" t="str">
        <f>I5</f>
        <v>2021/2020</v>
      </c>
      <c r="P5"/>
      <c r="Q5" s="449" t="str">
        <f>E5</f>
        <v>jan-dez</v>
      </c>
      <c r="R5" s="450"/>
      <c r="S5" s="177" t="str">
        <f>I5</f>
        <v>2021/2020</v>
      </c>
    </row>
    <row r="6" spans="1:19" ht="19.5" customHeight="1" thickBot="1" x14ac:dyDescent="0.3">
      <c r="A6" s="441"/>
      <c r="B6" s="467"/>
      <c r="C6" s="467"/>
      <c r="D6" s="467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219484.92000000004</v>
      </c>
      <c r="F7" s="193">
        <v>246524.73000000004</v>
      </c>
      <c r="G7" s="341">
        <f>E7/E15</f>
        <v>0.331095057420353</v>
      </c>
      <c r="H7" s="342">
        <f>F7/F15</f>
        <v>0.3454787845103412</v>
      </c>
      <c r="I7" s="218">
        <f t="shared" ref="I7:I18" si="0">(F7-E7)/E7</f>
        <v>0.12319666426285684</v>
      </c>
      <c r="J7" s="12"/>
      <c r="K7" s="23">
        <v>50910.505000000019</v>
      </c>
      <c r="L7" s="193">
        <v>58680.652999999969</v>
      </c>
      <c r="M7" s="341">
        <f>K7/K15</f>
        <v>0.3155535319945113</v>
      </c>
      <c r="N7" s="342">
        <f>L7/L15</f>
        <v>0.3353842603254753</v>
      </c>
      <c r="O7" s="218">
        <f t="shared" ref="O7:O18" si="1">(L7-K7)/K7</f>
        <v>0.15262366774794214</v>
      </c>
      <c r="P7" s="52"/>
      <c r="Q7" s="251">
        <f t="shared" ref="Q7:Q18" si="2">(K7/E7)*10</f>
        <v>2.3195445500310456</v>
      </c>
      <c r="R7" s="252">
        <f t="shared" ref="R7:R18" si="3">(L7/F7)*10</f>
        <v>2.3803150702162807</v>
      </c>
      <c r="S7" s="70">
        <f>(R7-Q7)/Q7</f>
        <v>2.6199333047697542E-2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159220.93000000002</v>
      </c>
      <c r="F8" s="241">
        <v>185743.72</v>
      </c>
      <c r="G8" s="343">
        <f>E8/E7</f>
        <v>0.7254299293090386</v>
      </c>
      <c r="H8" s="344">
        <f>F8/F7</f>
        <v>0.75344862967703063</v>
      </c>
      <c r="I8" s="281">
        <f t="shared" si="0"/>
        <v>0.16657853964299779</v>
      </c>
      <c r="J8" s="5"/>
      <c r="K8" s="240">
        <v>40263.784000000021</v>
      </c>
      <c r="L8" s="241">
        <v>47503.695999999982</v>
      </c>
      <c r="M8" s="348">
        <f>K8/K7</f>
        <v>0.79087378921108731</v>
      </c>
      <c r="N8" s="344">
        <f>L8/L7</f>
        <v>0.80952909641274795</v>
      </c>
      <c r="O8" s="282">
        <f t="shared" si="1"/>
        <v>0.17981201170759203</v>
      </c>
      <c r="P8" s="57"/>
      <c r="Q8" s="253">
        <f t="shared" si="2"/>
        <v>2.5287996998887028</v>
      </c>
      <c r="R8" s="254">
        <f t="shared" si="3"/>
        <v>2.5574859812218675</v>
      </c>
      <c r="S8" s="242">
        <f t="shared" ref="S8:S18" si="4">(R8-Q8)/Q8</f>
        <v>1.1343832939567056E-2</v>
      </c>
    </row>
    <row r="9" spans="1:19" ht="24" customHeight="1" x14ac:dyDescent="0.25">
      <c r="A9" s="14"/>
      <c r="B9" s="1" t="s">
        <v>39</v>
      </c>
      <c r="D9" s="1"/>
      <c r="E9" s="25">
        <v>59828.990000000005</v>
      </c>
      <c r="F9" s="188">
        <v>56401.530000000028</v>
      </c>
      <c r="G9" s="345">
        <f>E9/E7</f>
        <v>0.27258815776500722</v>
      </c>
      <c r="H9" s="295">
        <f>F9/F7</f>
        <v>0.22878649943151755</v>
      </c>
      <c r="I9" s="242">
        <f t="shared" si="0"/>
        <v>-5.7287612577113151E-2</v>
      </c>
      <c r="J9" s="1"/>
      <c r="K9" s="25">
        <v>10541.876999999997</v>
      </c>
      <c r="L9" s="188">
        <v>10157.849999999993</v>
      </c>
      <c r="M9" s="345">
        <f>K9/K7</f>
        <v>0.20706683227754258</v>
      </c>
      <c r="N9" s="295">
        <f>L9/L7</f>
        <v>0.17310390189420691</v>
      </c>
      <c r="O9" s="242">
        <f t="shared" si="1"/>
        <v>-3.6428711888784493E-2</v>
      </c>
      <c r="P9" s="8"/>
      <c r="Q9" s="253">
        <f t="shared" si="2"/>
        <v>1.7620014979360332</v>
      </c>
      <c r="R9" s="254">
        <f t="shared" si="3"/>
        <v>1.8009883774429503</v>
      </c>
      <c r="S9" s="242">
        <f t="shared" si="4"/>
        <v>2.2126473531711151E-2</v>
      </c>
    </row>
    <row r="10" spans="1:19" ht="24" customHeight="1" thickBot="1" x14ac:dyDescent="0.3">
      <c r="A10" s="14"/>
      <c r="B10" s="1" t="s">
        <v>38</v>
      </c>
      <c r="D10" s="1"/>
      <c r="E10" s="25">
        <v>435.00000000000006</v>
      </c>
      <c r="F10" s="188">
        <v>4379.4800000000005</v>
      </c>
      <c r="G10" s="345">
        <f>E10/E7</f>
        <v>1.9819129259540927E-3</v>
      </c>
      <c r="H10" s="295">
        <f>F10/F7</f>
        <v>1.7764870891451741E-2</v>
      </c>
      <c r="I10" s="250">
        <f t="shared" si="0"/>
        <v>9.0677701149425278</v>
      </c>
      <c r="J10" s="1"/>
      <c r="K10" s="25">
        <v>104.84399999999998</v>
      </c>
      <c r="L10" s="188">
        <v>1019.1069999999999</v>
      </c>
      <c r="M10" s="345">
        <f>K10/K7</f>
        <v>2.0593785113700983E-3</v>
      </c>
      <c r="N10" s="295">
        <f>L10/L7</f>
        <v>1.7367001693045243E-2</v>
      </c>
      <c r="O10" s="284">
        <f t="shared" si="1"/>
        <v>8.7202224256991343</v>
      </c>
      <c r="P10" s="8"/>
      <c r="Q10" s="253">
        <f t="shared" si="2"/>
        <v>2.4102068965517236</v>
      </c>
      <c r="R10" s="254">
        <f t="shared" si="3"/>
        <v>2.327004575885721</v>
      </c>
      <c r="S10" s="242">
        <f t="shared" si="4"/>
        <v>-3.4520820924145545E-2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443421.14000000019</v>
      </c>
      <c r="F11" s="193">
        <v>467049.42000000051</v>
      </c>
      <c r="G11" s="341">
        <f>E11/E15</f>
        <v>0.66890494257964705</v>
      </c>
      <c r="H11" s="342">
        <f>F11/F15</f>
        <v>0.65452121548965891</v>
      </c>
      <c r="I11" s="218">
        <f t="shared" si="0"/>
        <v>5.3286318284239471E-2</v>
      </c>
      <c r="J11" s="12"/>
      <c r="K11" s="23">
        <v>110426.637</v>
      </c>
      <c r="L11" s="193">
        <v>116284.78199999983</v>
      </c>
      <c r="M11" s="341">
        <f>K11/K15</f>
        <v>0.6844464680054887</v>
      </c>
      <c r="N11" s="342">
        <f>L11/L15</f>
        <v>0.66461573967452459</v>
      </c>
      <c r="O11" s="218">
        <f t="shared" si="1"/>
        <v>5.3050107828601437E-2</v>
      </c>
      <c r="P11" s="8"/>
      <c r="Q11" s="255">
        <f t="shared" si="2"/>
        <v>2.4903331627355421</v>
      </c>
      <c r="R11" s="256">
        <f t="shared" si="3"/>
        <v>2.4897746795189191</v>
      </c>
      <c r="S11" s="72">
        <f t="shared" si="4"/>
        <v>-2.2426044232954034E-4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391312.2200000002</v>
      </c>
      <c r="F12" s="189">
        <v>410892.02000000048</v>
      </c>
      <c r="G12" s="345">
        <f>E12/E11</f>
        <v>0.88248435787251833</v>
      </c>
      <c r="H12" s="295">
        <f>F12/F11</f>
        <v>0.8797613323232476</v>
      </c>
      <c r="I12" s="281">
        <f t="shared" si="0"/>
        <v>5.0036260048306871E-2</v>
      </c>
      <c r="J12" s="5"/>
      <c r="K12" s="37">
        <v>102419.83</v>
      </c>
      <c r="L12" s="189">
        <v>107626.84499999984</v>
      </c>
      <c r="M12" s="345">
        <f>K12/K11</f>
        <v>0.9274920687840924</v>
      </c>
      <c r="N12" s="295">
        <f>L12/L11</f>
        <v>0.92554539939714553</v>
      </c>
      <c r="O12" s="281">
        <f t="shared" si="1"/>
        <v>5.083991059153134E-2</v>
      </c>
      <c r="P12" s="57"/>
      <c r="Q12" s="253">
        <f t="shared" si="2"/>
        <v>2.6173430004307034</v>
      </c>
      <c r="R12" s="254">
        <f t="shared" si="3"/>
        <v>2.6193461970860303</v>
      </c>
      <c r="S12" s="242">
        <f t="shared" si="4"/>
        <v>7.653550394416199E-4</v>
      </c>
    </row>
    <row r="13" spans="1:19" ht="24" customHeight="1" x14ac:dyDescent="0.25">
      <c r="A13" s="14"/>
      <c r="B13" s="5" t="s">
        <v>39</v>
      </c>
      <c r="D13" s="5"/>
      <c r="E13" s="217">
        <v>44679.969999999987</v>
      </c>
      <c r="F13" s="215">
        <v>51557.63</v>
      </c>
      <c r="G13" s="345">
        <f>E13/E11</f>
        <v>0.10076193029497865</v>
      </c>
      <c r="H13" s="295">
        <f>F13/F11</f>
        <v>0.11039009533509311</v>
      </c>
      <c r="I13" s="242">
        <f t="shared" si="0"/>
        <v>0.15393161633725386</v>
      </c>
      <c r="J13" s="243"/>
      <c r="K13" s="217">
        <v>7026.6230000000014</v>
      </c>
      <c r="L13" s="215">
        <v>8047.3289999999997</v>
      </c>
      <c r="M13" s="345">
        <f>K13/K11</f>
        <v>6.3631594612448453E-2</v>
      </c>
      <c r="N13" s="295">
        <f>L13/L11</f>
        <v>6.9203629757847523E-2</v>
      </c>
      <c r="O13" s="242">
        <f t="shared" si="1"/>
        <v>0.14526266742928973</v>
      </c>
      <c r="P13" s="244"/>
      <c r="Q13" s="253">
        <f t="shared" si="2"/>
        <v>1.5726561589007342</v>
      </c>
      <c r="R13" s="254">
        <f t="shared" si="3"/>
        <v>1.560841528208337</v>
      </c>
      <c r="S13" s="242">
        <f t="shared" si="4"/>
        <v>-7.5125326191171106E-3</v>
      </c>
    </row>
    <row r="14" spans="1:19" ht="24" customHeight="1" thickBot="1" x14ac:dyDescent="0.3">
      <c r="A14" s="14"/>
      <c r="B14" s="1" t="s">
        <v>38</v>
      </c>
      <c r="D14" s="1"/>
      <c r="E14" s="217">
        <v>7428.9499999999989</v>
      </c>
      <c r="F14" s="215">
        <v>4599.7700000000013</v>
      </c>
      <c r="G14" s="345">
        <f>E14/E11</f>
        <v>1.6753711832503061E-2</v>
      </c>
      <c r="H14" s="295">
        <f>F14/F11</f>
        <v>9.8485723416592546E-3</v>
      </c>
      <c r="I14" s="250">
        <f t="shared" si="0"/>
        <v>-0.38083174607447862</v>
      </c>
      <c r="J14" s="243"/>
      <c r="K14" s="217">
        <v>980.18399999999986</v>
      </c>
      <c r="L14" s="215">
        <v>610.60799999999995</v>
      </c>
      <c r="M14" s="345">
        <f>K14/K11</f>
        <v>8.8763366034591805E-3</v>
      </c>
      <c r="N14" s="295">
        <f>L14/L11</f>
        <v>5.2509708450070519E-3</v>
      </c>
      <c r="O14" s="284">
        <f t="shared" si="1"/>
        <v>-0.37704757474106898</v>
      </c>
      <c r="P14" s="244"/>
      <c r="Q14" s="253">
        <f t="shared" si="2"/>
        <v>1.3194112223127092</v>
      </c>
      <c r="R14" s="254">
        <f t="shared" si="3"/>
        <v>1.3274750694056436</v>
      </c>
      <c r="S14" s="242">
        <f t="shared" si="4"/>
        <v>6.1117011562170946E-3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662906.06000000017</v>
      </c>
      <c r="F15" s="193">
        <v>713574.15000000049</v>
      </c>
      <c r="G15" s="341">
        <f>G7+G11</f>
        <v>1</v>
      </c>
      <c r="H15" s="342">
        <f>H7+H11</f>
        <v>1</v>
      </c>
      <c r="I15" s="218">
        <f t="shared" si="0"/>
        <v>7.6433288300306532E-2</v>
      </c>
      <c r="J15" s="12"/>
      <c r="K15" s="23">
        <v>161337.14200000002</v>
      </c>
      <c r="L15" s="193">
        <v>174965.43499999982</v>
      </c>
      <c r="M15" s="341">
        <f>M7+M11</f>
        <v>1</v>
      </c>
      <c r="N15" s="342">
        <f>N7+N11</f>
        <v>0.99999999999999989</v>
      </c>
      <c r="O15" s="218">
        <f t="shared" si="1"/>
        <v>8.4470896354416639E-2</v>
      </c>
      <c r="P15" s="8"/>
      <c r="Q15" s="255">
        <f t="shared" si="2"/>
        <v>2.4337858972054045</v>
      </c>
      <c r="R15" s="256">
        <f t="shared" si="3"/>
        <v>2.4519587067440671</v>
      </c>
      <c r="S15" s="72">
        <f t="shared" si="4"/>
        <v>7.4668891620785381E-3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550533.15000000026</v>
      </c>
      <c r="F16" s="241">
        <f t="shared" ref="F16:F17" si="5">F8+F12</f>
        <v>596635.74000000046</v>
      </c>
      <c r="G16" s="343">
        <f>E16/E15</f>
        <v>0.8304844128291724</v>
      </c>
      <c r="H16" s="344">
        <f>F16/F15</f>
        <v>0.83612297334481644</v>
      </c>
      <c r="I16" s="282">
        <f t="shared" si="0"/>
        <v>8.3741714735979439E-2</v>
      </c>
      <c r="J16" s="5"/>
      <c r="K16" s="240">
        <f t="shared" ref="K16:L18" si="6">K8+K12</f>
        <v>142683.61400000003</v>
      </c>
      <c r="L16" s="241">
        <f t="shared" si="6"/>
        <v>155130.54099999982</v>
      </c>
      <c r="M16" s="348">
        <f>K16/K15</f>
        <v>0.8843816881298171</v>
      </c>
      <c r="N16" s="344">
        <f>L16/L15</f>
        <v>0.88663535743502697</v>
      </c>
      <c r="O16" s="282">
        <f t="shared" si="1"/>
        <v>8.7234452864361767E-2</v>
      </c>
      <c r="P16" s="57"/>
      <c r="Q16" s="253">
        <f t="shared" si="2"/>
        <v>2.5917351934211403</v>
      </c>
      <c r="R16" s="254">
        <f t="shared" si="3"/>
        <v>2.6000879699228157</v>
      </c>
      <c r="S16" s="242">
        <f t="shared" si="4"/>
        <v>3.2228510547211782E-3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104508.95999999999</v>
      </c>
      <c r="F17" s="215">
        <f t="shared" si="5"/>
        <v>107959.16000000003</v>
      </c>
      <c r="G17" s="346">
        <f>E17/E15</f>
        <v>0.15765274494549042</v>
      </c>
      <c r="H17" s="295">
        <f>F17/F15</f>
        <v>0.15129354111272103</v>
      </c>
      <c r="I17" s="242">
        <f t="shared" si="0"/>
        <v>3.3013437316762512E-2</v>
      </c>
      <c r="J17" s="243"/>
      <c r="K17" s="217">
        <f t="shared" si="6"/>
        <v>17568.5</v>
      </c>
      <c r="L17" s="215">
        <f t="shared" si="6"/>
        <v>18205.178999999993</v>
      </c>
      <c r="M17" s="345">
        <f>K17/K15</f>
        <v>0.10889309047014108</v>
      </c>
      <c r="N17" s="295">
        <f>L17/L15</f>
        <v>0.104050145675916</v>
      </c>
      <c r="O17" s="242">
        <f t="shared" si="1"/>
        <v>3.6239804195007705E-2</v>
      </c>
      <c r="P17" s="244"/>
      <c r="Q17" s="253">
        <f t="shared" si="2"/>
        <v>1.6810520361125021</v>
      </c>
      <c r="R17" s="254">
        <f t="shared" si="3"/>
        <v>1.6863023943498623</v>
      </c>
      <c r="S17" s="242">
        <f t="shared" si="4"/>
        <v>3.123257415339655E-3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7863.9499999999989</v>
      </c>
      <c r="F18" s="249">
        <f>F10+F14</f>
        <v>8979.2500000000018</v>
      </c>
      <c r="G18" s="347">
        <f>E18/E15</f>
        <v>1.1862842225337324E-2</v>
      </c>
      <c r="H18" s="301">
        <f>F18/F15</f>
        <v>1.258348554246254E-2</v>
      </c>
      <c r="I18" s="283">
        <f t="shared" si="0"/>
        <v>0.1418244012233042</v>
      </c>
      <c r="J18" s="243"/>
      <c r="K18" s="248">
        <f t="shared" si="6"/>
        <v>1085.0279999999998</v>
      </c>
      <c r="L18" s="249">
        <f t="shared" si="6"/>
        <v>1629.7149999999997</v>
      </c>
      <c r="M18" s="347">
        <f>K18/K15</f>
        <v>6.725221400041905E-3</v>
      </c>
      <c r="N18" s="301">
        <f>L18/L15</f>
        <v>9.314496889056981E-3</v>
      </c>
      <c r="O18" s="283">
        <f t="shared" si="1"/>
        <v>0.50200271329403479</v>
      </c>
      <c r="P18" s="244"/>
      <c r="Q18" s="257">
        <f t="shared" si="2"/>
        <v>1.3797493625976767</v>
      </c>
      <c r="R18" s="258">
        <f t="shared" si="3"/>
        <v>1.8149789793134163</v>
      </c>
      <c r="S18" s="250">
        <f t="shared" si="4"/>
        <v>0.31544107104809654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19"/>
  <sheetViews>
    <sheetView showGridLines="0" showRowColHeaders="0" workbookViewId="0">
      <selection activeCell="A10" sqref="A10"/>
    </sheetView>
  </sheetViews>
  <sheetFormatPr defaultRowHeight="15" x14ac:dyDescent="0.25"/>
  <cols>
    <col min="1" max="1" width="152.5703125" customWidth="1"/>
  </cols>
  <sheetData>
    <row r="1" spans="1:1" ht="18.75" x14ac:dyDescent="0.3">
      <c r="A1" s="11" t="s">
        <v>27</v>
      </c>
    </row>
    <row r="3" spans="1:1" ht="46.5" customHeight="1" x14ac:dyDescent="0.25">
      <c r="A3" s="10" t="s">
        <v>28</v>
      </c>
    </row>
    <row r="5" spans="1:1" x14ac:dyDescent="0.25">
      <c r="A5" t="s">
        <v>32</v>
      </c>
    </row>
    <row r="7" spans="1:1" x14ac:dyDescent="0.25">
      <c r="A7" t="s">
        <v>118</v>
      </c>
    </row>
    <row r="9" spans="1:1" x14ac:dyDescent="0.25">
      <c r="A9" t="s">
        <v>108</v>
      </c>
    </row>
    <row r="11" spans="1:1" x14ac:dyDescent="0.25">
      <c r="A11" t="s">
        <v>115</v>
      </c>
    </row>
    <row r="13" spans="1:1" x14ac:dyDescent="0.25">
      <c r="A13" t="s">
        <v>148</v>
      </c>
    </row>
    <row r="15" spans="1:1" x14ac:dyDescent="0.25">
      <c r="A15" t="s">
        <v>147</v>
      </c>
    </row>
    <row r="17" spans="1:1" x14ac:dyDescent="0.25">
      <c r="A17" t="s">
        <v>151</v>
      </c>
    </row>
    <row r="19" spans="1:1" x14ac:dyDescent="0.25">
      <c r="A19" t="s">
        <v>149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G92" sqref="G92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34</v>
      </c>
    </row>
    <row r="3" spans="1:16" ht="8.25" customHeight="1" thickBot="1" x14ac:dyDescent="0.3"/>
    <row r="4" spans="1:16" x14ac:dyDescent="0.25">
      <c r="A4" s="468" t="s">
        <v>3</v>
      </c>
      <c r="B4" s="461" t="s">
        <v>1</v>
      </c>
      <c r="C4" s="452"/>
      <c r="D4" s="461" t="s">
        <v>116</v>
      </c>
      <c r="E4" s="452"/>
      <c r="F4" s="176" t="s">
        <v>0</v>
      </c>
      <c r="H4" s="471" t="s">
        <v>19</v>
      </c>
      <c r="I4" s="472"/>
      <c r="J4" s="461" t="s">
        <v>116</v>
      </c>
      <c r="K4" s="457"/>
      <c r="L4" s="176" t="s">
        <v>0</v>
      </c>
      <c r="N4" s="451" t="s">
        <v>22</v>
      </c>
      <c r="O4" s="452"/>
      <c r="P4" s="176" t="s">
        <v>0</v>
      </c>
    </row>
    <row r="5" spans="1:16" x14ac:dyDescent="0.25">
      <c r="A5" s="469"/>
      <c r="B5" s="462" t="s">
        <v>157</v>
      </c>
      <c r="C5" s="454"/>
      <c r="D5" s="462" t="str">
        <f>B5</f>
        <v>jan-dez</v>
      </c>
      <c r="E5" s="454"/>
      <c r="F5" s="177" t="s">
        <v>123</v>
      </c>
      <c r="H5" s="449" t="str">
        <f>B5</f>
        <v>jan-dez</v>
      </c>
      <c r="I5" s="454"/>
      <c r="J5" s="462" t="str">
        <f>B5</f>
        <v>jan-dez</v>
      </c>
      <c r="K5" s="450"/>
      <c r="L5" s="177" t="str">
        <f>F5</f>
        <v>2021/2020</v>
      </c>
      <c r="N5" s="449" t="str">
        <f>B5</f>
        <v>jan-dez</v>
      </c>
      <c r="O5" s="450"/>
      <c r="P5" s="177" t="str">
        <f>F5</f>
        <v>2021/2020</v>
      </c>
    </row>
    <row r="6" spans="1:16" ht="19.5" customHeight="1" thickBot="1" x14ac:dyDescent="0.3">
      <c r="A6" s="470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164</v>
      </c>
      <c r="B7" s="46">
        <v>102587.55</v>
      </c>
      <c r="C7" s="195">
        <v>109902.47999999998</v>
      </c>
      <c r="D7" s="345">
        <f>B7/$B$33</f>
        <v>0.15475427996539953</v>
      </c>
      <c r="E7" s="344">
        <f>C7/$C$33</f>
        <v>0.15401690209770066</v>
      </c>
      <c r="F7" s="67">
        <f>(C7-B7)/B7</f>
        <v>7.1304266453385209E-2</v>
      </c>
      <c r="H7" s="46">
        <v>24340.183999999994</v>
      </c>
      <c r="I7" s="195">
        <v>26270.683999999997</v>
      </c>
      <c r="J7" s="345">
        <f>H7/$H$33</f>
        <v>0.150865347546568</v>
      </c>
      <c r="K7" s="344">
        <f>I7/$I$33</f>
        <v>0.15014785063118322</v>
      </c>
      <c r="L7" s="67">
        <f>(I7-H7)/H7</f>
        <v>7.9313287031848409E-2</v>
      </c>
      <c r="N7" s="40">
        <f t="shared" ref="N7:N33" si="0">(H7/B7)*10</f>
        <v>2.3726255281464459</v>
      </c>
      <c r="O7" s="200">
        <f t="shared" ref="O7:O33" si="1">(I7/C7)*10</f>
        <v>2.3903631655991751</v>
      </c>
      <c r="P7" s="76">
        <f>(O7-N7)/N7</f>
        <v>7.4759532181996897E-3</v>
      </c>
    </row>
    <row r="8" spans="1:16" ht="20.100000000000001" customHeight="1" x14ac:dyDescent="0.25">
      <c r="A8" s="14" t="s">
        <v>162</v>
      </c>
      <c r="B8" s="25">
        <v>98087.569999999992</v>
      </c>
      <c r="C8" s="188">
        <v>88697.280000000013</v>
      </c>
      <c r="D8" s="345">
        <f t="shared" ref="D8:D32" si="2">B8/$B$33</f>
        <v>0.14796601799054293</v>
      </c>
      <c r="E8" s="295">
        <f t="shared" ref="E8:E32" si="3">C8/$C$33</f>
        <v>0.12430001843536514</v>
      </c>
      <c r="F8" s="67">
        <f t="shared" ref="F8:F33" si="4">(C8-B8)/B8</f>
        <v>-9.5733740778775334E-2</v>
      </c>
      <c r="H8" s="25">
        <v>23633.665999999994</v>
      </c>
      <c r="I8" s="188">
        <v>21444.933999999997</v>
      </c>
      <c r="J8" s="345">
        <f t="shared" ref="J8:J32" si="5">H8/$H$33</f>
        <v>0.14648620712520116</v>
      </c>
      <c r="K8" s="295">
        <f t="shared" ref="K8:K32" si="6">I8/$I$33</f>
        <v>0.12256668867196539</v>
      </c>
      <c r="L8" s="67">
        <f t="shared" ref="L8:L33" si="7">(I8-H8)/H8</f>
        <v>-9.2610769738389165E-2</v>
      </c>
      <c r="N8" s="40">
        <f t="shared" si="0"/>
        <v>2.4094455597177089</v>
      </c>
      <c r="O8" s="201">
        <f t="shared" si="1"/>
        <v>2.4177668131424088</v>
      </c>
      <c r="P8" s="67">
        <f t="shared" ref="P8:P71" si="8">(O8-N8)/N8</f>
        <v>3.4535967792004539E-3</v>
      </c>
    </row>
    <row r="9" spans="1:16" ht="20.100000000000001" customHeight="1" x14ac:dyDescent="0.25">
      <c r="A9" s="14" t="s">
        <v>163</v>
      </c>
      <c r="B9" s="25">
        <v>57077.73</v>
      </c>
      <c r="C9" s="188">
        <v>87955.540000000008</v>
      </c>
      <c r="D9" s="345">
        <f t="shared" si="2"/>
        <v>8.6102290270208076E-2</v>
      </c>
      <c r="E9" s="295">
        <f t="shared" si="3"/>
        <v>0.12326054692424046</v>
      </c>
      <c r="F9" s="67">
        <f t="shared" si="4"/>
        <v>0.54097824142620954</v>
      </c>
      <c r="H9" s="25">
        <v>13441.37</v>
      </c>
      <c r="I9" s="188">
        <v>20748.929</v>
      </c>
      <c r="J9" s="345">
        <f t="shared" si="5"/>
        <v>8.3312310069308157E-2</v>
      </c>
      <c r="K9" s="295">
        <f t="shared" si="6"/>
        <v>0.11858873154003247</v>
      </c>
      <c r="L9" s="67">
        <f t="shared" si="7"/>
        <v>0.54366176959640267</v>
      </c>
      <c r="N9" s="40">
        <f t="shared" si="0"/>
        <v>2.3549237154315703</v>
      </c>
      <c r="O9" s="201">
        <f t="shared" si="1"/>
        <v>2.3590246845167453</v>
      </c>
      <c r="P9" s="67">
        <f t="shared" si="8"/>
        <v>1.741444556484681E-3</v>
      </c>
    </row>
    <row r="10" spans="1:16" ht="20.100000000000001" customHeight="1" x14ac:dyDescent="0.25">
      <c r="A10" s="14" t="s">
        <v>170</v>
      </c>
      <c r="B10" s="25">
        <v>51525.579999999994</v>
      </c>
      <c r="C10" s="188">
        <v>62714.12000000001</v>
      </c>
      <c r="D10" s="345">
        <f t="shared" si="2"/>
        <v>7.7726819996184623E-2</v>
      </c>
      <c r="E10" s="295">
        <f t="shared" si="3"/>
        <v>8.7887320469778804E-2</v>
      </c>
      <c r="F10" s="67">
        <f t="shared" si="4"/>
        <v>0.2171453479999646</v>
      </c>
      <c r="H10" s="25">
        <v>12009.697999999999</v>
      </c>
      <c r="I10" s="188">
        <v>14704.138999999999</v>
      </c>
      <c r="J10" s="345">
        <f t="shared" si="5"/>
        <v>7.4438519556767641E-2</v>
      </c>
      <c r="K10" s="295">
        <f t="shared" si="6"/>
        <v>8.404025057863572E-2</v>
      </c>
      <c r="L10" s="67">
        <f t="shared" si="7"/>
        <v>0.22435543341722672</v>
      </c>
      <c r="N10" s="40">
        <f t="shared" si="0"/>
        <v>2.3308224769134087</v>
      </c>
      <c r="O10" s="201">
        <f t="shared" si="1"/>
        <v>2.3446297261286606</v>
      </c>
      <c r="P10" s="67">
        <f t="shared" si="8"/>
        <v>5.9237669758256924E-3</v>
      </c>
    </row>
    <row r="11" spans="1:16" ht="20.100000000000001" customHeight="1" x14ac:dyDescent="0.25">
      <c r="A11" s="14" t="s">
        <v>171</v>
      </c>
      <c r="B11" s="25">
        <v>51357.23</v>
      </c>
      <c r="C11" s="188">
        <v>55288.209999999992</v>
      </c>
      <c r="D11" s="345">
        <f t="shared" si="2"/>
        <v>7.7472862444491711E-2</v>
      </c>
      <c r="E11" s="295">
        <f t="shared" si="3"/>
        <v>7.7480679478089259E-2</v>
      </c>
      <c r="F11" s="67">
        <f t="shared" si="4"/>
        <v>7.6541900721670317E-2</v>
      </c>
      <c r="H11" s="25">
        <v>11708.718999999999</v>
      </c>
      <c r="I11" s="188">
        <v>12811.056000000004</v>
      </c>
      <c r="J11" s="345">
        <f t="shared" si="5"/>
        <v>7.2572991283061147E-2</v>
      </c>
      <c r="K11" s="295">
        <f t="shared" si="6"/>
        <v>7.3220496379756403E-2</v>
      </c>
      <c r="L11" s="67">
        <f t="shared" si="7"/>
        <v>9.414667821475646E-2</v>
      </c>
      <c r="N11" s="40">
        <f t="shared" si="0"/>
        <v>2.2798579674176351</v>
      </c>
      <c r="O11" s="201">
        <f t="shared" si="1"/>
        <v>2.3171406706782522</v>
      </c>
      <c r="P11" s="67">
        <f t="shared" si="8"/>
        <v>1.6353081548692586E-2</v>
      </c>
    </row>
    <row r="12" spans="1:16" ht="20.100000000000001" customHeight="1" x14ac:dyDescent="0.25">
      <c r="A12" s="14" t="s">
        <v>167</v>
      </c>
      <c r="B12" s="25">
        <v>36516.069999999992</v>
      </c>
      <c r="C12" s="188">
        <v>34388.32</v>
      </c>
      <c r="D12" s="345">
        <f t="shared" si="2"/>
        <v>5.5084833588638443E-2</v>
      </c>
      <c r="E12" s="295">
        <f t="shared" si="3"/>
        <v>4.8191656045836299E-2</v>
      </c>
      <c r="F12" s="67">
        <f t="shared" si="4"/>
        <v>-5.8268866282707672E-2</v>
      </c>
      <c r="H12" s="25">
        <v>10439.971000000003</v>
      </c>
      <c r="I12" s="188">
        <v>10368.537</v>
      </c>
      <c r="J12" s="345">
        <f t="shared" si="5"/>
        <v>6.4709036435020045E-2</v>
      </c>
      <c r="K12" s="295">
        <f t="shared" si="6"/>
        <v>5.9260487650032133E-2</v>
      </c>
      <c r="L12" s="67">
        <f t="shared" si="7"/>
        <v>-6.842356171296156E-3</v>
      </c>
      <c r="N12" s="40">
        <f t="shared" si="0"/>
        <v>2.8590072809039979</v>
      </c>
      <c r="O12" s="201">
        <f t="shared" si="1"/>
        <v>3.0151333359698871</v>
      </c>
      <c r="P12" s="67">
        <f t="shared" si="8"/>
        <v>5.4608484598375424E-2</v>
      </c>
    </row>
    <row r="13" spans="1:16" ht="20.100000000000001" customHeight="1" x14ac:dyDescent="0.25">
      <c r="A13" s="14" t="s">
        <v>169</v>
      </c>
      <c r="B13" s="25">
        <v>28118.849999999991</v>
      </c>
      <c r="C13" s="188">
        <v>22208.949999999997</v>
      </c>
      <c r="D13" s="345">
        <f t="shared" si="2"/>
        <v>4.2417548573926107E-2</v>
      </c>
      <c r="E13" s="295">
        <f t="shared" si="3"/>
        <v>3.1123534954286106E-2</v>
      </c>
      <c r="F13" s="67">
        <f t="shared" si="4"/>
        <v>-0.2101757362054279</v>
      </c>
      <c r="H13" s="25">
        <v>8524.8449999999957</v>
      </c>
      <c r="I13" s="188">
        <v>7446.6830000000018</v>
      </c>
      <c r="J13" s="345">
        <f t="shared" si="5"/>
        <v>5.28387009607496E-2</v>
      </c>
      <c r="K13" s="295">
        <f t="shared" si="6"/>
        <v>4.2560880667658743E-2</v>
      </c>
      <c r="L13" s="67">
        <f t="shared" si="7"/>
        <v>-0.12647291534332816</v>
      </c>
      <c r="N13" s="40">
        <f t="shared" si="0"/>
        <v>3.0317189358739771</v>
      </c>
      <c r="O13" s="201">
        <f t="shared" si="1"/>
        <v>3.3530099351837901</v>
      </c>
      <c r="P13" s="67">
        <f t="shared" si="8"/>
        <v>0.10597651236993443</v>
      </c>
    </row>
    <row r="14" spans="1:16" ht="20.100000000000001" customHeight="1" x14ac:dyDescent="0.25">
      <c r="A14" s="14" t="s">
        <v>175</v>
      </c>
      <c r="B14" s="25">
        <v>32663.559999999998</v>
      </c>
      <c r="C14" s="188">
        <v>30390.10999999999</v>
      </c>
      <c r="D14" s="345">
        <f t="shared" si="2"/>
        <v>4.9273286172704434E-2</v>
      </c>
      <c r="E14" s="295">
        <f t="shared" si="3"/>
        <v>4.25885803178268E-2</v>
      </c>
      <c r="F14" s="67">
        <f t="shared" si="4"/>
        <v>-6.9602027458121773E-2</v>
      </c>
      <c r="H14" s="25">
        <v>6766.6660000000029</v>
      </c>
      <c r="I14" s="188">
        <v>6360.225999999996</v>
      </c>
      <c r="J14" s="345">
        <f t="shared" si="5"/>
        <v>4.1941154504893871E-2</v>
      </c>
      <c r="K14" s="295">
        <f t="shared" si="6"/>
        <v>3.6351328478107667E-2</v>
      </c>
      <c r="L14" s="67">
        <f t="shared" si="7"/>
        <v>-6.0065030548279864E-2</v>
      </c>
      <c r="N14" s="40">
        <f t="shared" si="0"/>
        <v>2.0716253831486844</v>
      </c>
      <c r="O14" s="201">
        <f t="shared" si="1"/>
        <v>2.0928604733579439</v>
      </c>
      <c r="P14" s="67">
        <f t="shared" si="8"/>
        <v>1.0250448938303741E-2</v>
      </c>
    </row>
    <row r="15" spans="1:16" ht="20.100000000000001" customHeight="1" x14ac:dyDescent="0.25">
      <c r="A15" s="14" t="s">
        <v>165</v>
      </c>
      <c r="B15" s="25">
        <v>15128.68</v>
      </c>
      <c r="C15" s="188">
        <v>18453.349999999999</v>
      </c>
      <c r="D15" s="345">
        <f t="shared" si="2"/>
        <v>2.2821755468640598E-2</v>
      </c>
      <c r="E15" s="295">
        <f t="shared" si="3"/>
        <v>2.5860451923601771E-2</v>
      </c>
      <c r="F15" s="67">
        <f t="shared" si="4"/>
        <v>0.21975942382283176</v>
      </c>
      <c r="H15" s="25">
        <v>4391.9259999999995</v>
      </c>
      <c r="I15" s="188">
        <v>5236.7290000000003</v>
      </c>
      <c r="J15" s="345">
        <f t="shared" si="5"/>
        <v>2.7222039175579291E-2</v>
      </c>
      <c r="K15" s="295">
        <f t="shared" si="6"/>
        <v>2.9930077332131346E-2</v>
      </c>
      <c r="L15" s="67">
        <f t="shared" si="7"/>
        <v>0.1923536507673401</v>
      </c>
      <c r="N15" s="40">
        <f t="shared" si="0"/>
        <v>2.9030463992892965</v>
      </c>
      <c r="O15" s="201">
        <f t="shared" si="1"/>
        <v>2.837820233182593</v>
      </c>
      <c r="P15" s="67">
        <f t="shared" si="8"/>
        <v>-2.2468178986967527E-2</v>
      </c>
    </row>
    <row r="16" spans="1:16" ht="20.100000000000001" customHeight="1" x14ac:dyDescent="0.25">
      <c r="A16" s="14" t="s">
        <v>161</v>
      </c>
      <c r="B16" s="25">
        <v>23417.049999999996</v>
      </c>
      <c r="C16" s="188">
        <v>24001.16</v>
      </c>
      <c r="D16" s="345">
        <f t="shared" si="2"/>
        <v>3.5324839238911138E-2</v>
      </c>
      <c r="E16" s="295">
        <f t="shared" si="3"/>
        <v>3.3635130981132091E-2</v>
      </c>
      <c r="F16" s="67">
        <f t="shared" si="4"/>
        <v>2.4943790955735429E-2</v>
      </c>
      <c r="H16" s="25">
        <v>4398.5160000000014</v>
      </c>
      <c r="I16" s="188">
        <v>4750.8630000000003</v>
      </c>
      <c r="J16" s="345">
        <f t="shared" si="5"/>
        <v>2.7262885318744524E-2</v>
      </c>
      <c r="K16" s="295">
        <f t="shared" si="6"/>
        <v>2.7153151706792833E-2</v>
      </c>
      <c r="L16" s="67">
        <f t="shared" si="7"/>
        <v>8.0105881165374579E-2</v>
      </c>
      <c r="N16" s="40">
        <f t="shared" si="0"/>
        <v>1.8783390734528909</v>
      </c>
      <c r="O16" s="201">
        <f t="shared" si="1"/>
        <v>1.9794305775220866</v>
      </c>
      <c r="P16" s="67">
        <f t="shared" si="8"/>
        <v>5.3819624740788927E-2</v>
      </c>
    </row>
    <row r="17" spans="1:16" ht="20.100000000000001" customHeight="1" x14ac:dyDescent="0.25">
      <c r="A17" s="14" t="s">
        <v>168</v>
      </c>
      <c r="B17" s="25">
        <v>15700.85</v>
      </c>
      <c r="C17" s="188">
        <v>16440.63</v>
      </c>
      <c r="D17" s="345">
        <f t="shared" si="2"/>
        <v>2.3684879272336101E-2</v>
      </c>
      <c r="E17" s="295">
        <f t="shared" si="3"/>
        <v>2.3039834052284547E-2</v>
      </c>
      <c r="F17" s="67">
        <f t="shared" si="4"/>
        <v>4.7117194292028819E-2</v>
      </c>
      <c r="H17" s="25">
        <v>4190.2510000000002</v>
      </c>
      <c r="I17" s="188">
        <v>4340.7550000000019</v>
      </c>
      <c r="J17" s="345">
        <f t="shared" si="5"/>
        <v>2.5972017032506994E-2</v>
      </c>
      <c r="K17" s="295">
        <f t="shared" si="6"/>
        <v>2.4809214459987496E-2</v>
      </c>
      <c r="L17" s="67">
        <f t="shared" si="7"/>
        <v>3.5917657438659815E-2</v>
      </c>
      <c r="N17" s="40">
        <f t="shared" si="0"/>
        <v>2.6688051920755882</v>
      </c>
      <c r="O17" s="201">
        <f t="shared" si="1"/>
        <v>2.6402607442658836</v>
      </c>
      <c r="P17" s="67">
        <f t="shared" si="8"/>
        <v>-1.0695590631515864E-2</v>
      </c>
    </row>
    <row r="18" spans="1:16" ht="20.100000000000001" customHeight="1" x14ac:dyDescent="0.25">
      <c r="A18" s="14" t="s">
        <v>176</v>
      </c>
      <c r="B18" s="25">
        <v>13257.139999999998</v>
      </c>
      <c r="C18" s="188">
        <v>14475.17</v>
      </c>
      <c r="D18" s="345">
        <f t="shared" si="2"/>
        <v>1.9998519850610491E-2</v>
      </c>
      <c r="E18" s="295">
        <f t="shared" si="3"/>
        <v>2.0285446158608743E-2</v>
      </c>
      <c r="F18" s="67">
        <f t="shared" si="4"/>
        <v>9.1877282732173202E-2</v>
      </c>
      <c r="H18" s="25">
        <v>3947.1060000000002</v>
      </c>
      <c r="I18" s="188">
        <v>3975.1129999999998</v>
      </c>
      <c r="J18" s="345">
        <f t="shared" si="5"/>
        <v>2.4464955502930624E-2</v>
      </c>
      <c r="K18" s="295">
        <f t="shared" si="6"/>
        <v>2.271941883835513E-2</v>
      </c>
      <c r="L18" s="67">
        <f t="shared" si="7"/>
        <v>7.095578380717317E-3</v>
      </c>
      <c r="N18" s="40">
        <f t="shared" si="0"/>
        <v>2.9773435295998993</v>
      </c>
      <c r="O18" s="201">
        <f t="shared" si="1"/>
        <v>2.7461598033045553</v>
      </c>
      <c r="P18" s="67">
        <f t="shared" si="8"/>
        <v>-7.7647649321276296E-2</v>
      </c>
    </row>
    <row r="19" spans="1:16" ht="20.100000000000001" customHeight="1" x14ac:dyDescent="0.25">
      <c r="A19" s="14" t="s">
        <v>179</v>
      </c>
      <c r="B19" s="25">
        <v>23900.620000000003</v>
      </c>
      <c r="C19" s="188">
        <v>19479.939999999999</v>
      </c>
      <c r="D19" s="345">
        <f t="shared" si="2"/>
        <v>3.6054309112817567E-2</v>
      </c>
      <c r="E19" s="295">
        <f t="shared" si="3"/>
        <v>2.729911110148819E-2</v>
      </c>
      <c r="F19" s="67">
        <f t="shared" si="4"/>
        <v>-0.18496089222790052</v>
      </c>
      <c r="H19" s="25">
        <v>4082.674</v>
      </c>
      <c r="I19" s="188">
        <v>3914.3090000000011</v>
      </c>
      <c r="J19" s="345">
        <f t="shared" si="5"/>
        <v>2.5305233186788442E-2</v>
      </c>
      <c r="K19" s="295">
        <f t="shared" si="6"/>
        <v>2.2371898769605558E-2</v>
      </c>
      <c r="L19" s="67">
        <f t="shared" si="7"/>
        <v>-4.1238903718494022E-2</v>
      </c>
      <c r="N19" s="40">
        <f t="shared" si="0"/>
        <v>1.7081874863497262</v>
      </c>
      <c r="O19" s="201">
        <f t="shared" si="1"/>
        <v>2.0094050597691786</v>
      </c>
      <c r="P19" s="67">
        <f t="shared" si="8"/>
        <v>0.17633753661498405</v>
      </c>
    </row>
    <row r="20" spans="1:16" ht="20.100000000000001" customHeight="1" x14ac:dyDescent="0.25">
      <c r="A20" s="14" t="s">
        <v>166</v>
      </c>
      <c r="B20" s="25">
        <v>13319.819999999996</v>
      </c>
      <c r="C20" s="188">
        <v>15072.310000000007</v>
      </c>
      <c r="D20" s="345">
        <f t="shared" si="2"/>
        <v>2.0093073217644124E-2</v>
      </c>
      <c r="E20" s="295">
        <f t="shared" si="3"/>
        <v>2.112227579992914E-2</v>
      </c>
      <c r="F20" s="67">
        <f t="shared" si="4"/>
        <v>0.13157009629259339</v>
      </c>
      <c r="H20" s="25">
        <v>3264.3730000000005</v>
      </c>
      <c r="I20" s="188">
        <v>3631.5109999999995</v>
      </c>
      <c r="J20" s="345">
        <f t="shared" si="5"/>
        <v>2.0233239287206415E-2</v>
      </c>
      <c r="K20" s="295">
        <f t="shared" si="6"/>
        <v>2.075559095429334E-2</v>
      </c>
      <c r="L20" s="67">
        <f t="shared" si="7"/>
        <v>0.11246815238332107</v>
      </c>
      <c r="N20" s="40">
        <f t="shared" si="0"/>
        <v>2.4507635989074936</v>
      </c>
      <c r="O20" s="201">
        <f t="shared" si="1"/>
        <v>2.4093924554364907</v>
      </c>
      <c r="P20" s="67">
        <f t="shared" si="8"/>
        <v>-1.6880919681296645E-2</v>
      </c>
    </row>
    <row r="21" spans="1:16" ht="20.100000000000001" customHeight="1" x14ac:dyDescent="0.25">
      <c r="A21" s="14" t="s">
        <v>172</v>
      </c>
      <c r="B21" s="25">
        <v>10791.89</v>
      </c>
      <c r="C21" s="188">
        <v>11801.5</v>
      </c>
      <c r="D21" s="345">
        <f t="shared" si="2"/>
        <v>1.6279667137150615E-2</v>
      </c>
      <c r="E21" s="295">
        <f t="shared" si="3"/>
        <v>1.6538575563590691E-2</v>
      </c>
      <c r="F21" s="67">
        <f t="shared" si="4"/>
        <v>9.3552658524132526E-2</v>
      </c>
      <c r="H21" s="25">
        <v>3183.5520000000001</v>
      </c>
      <c r="I21" s="188">
        <v>2821.7729999999997</v>
      </c>
      <c r="J21" s="345">
        <f t="shared" si="5"/>
        <v>1.9732294501659139E-2</v>
      </c>
      <c r="K21" s="295">
        <f t="shared" si="6"/>
        <v>1.612760257475998E-2</v>
      </c>
      <c r="L21" s="67">
        <f t="shared" si="7"/>
        <v>-0.11364004734334493</v>
      </c>
      <c r="N21" s="40">
        <f t="shared" si="0"/>
        <v>2.9499485261617755</v>
      </c>
      <c r="O21" s="201">
        <f t="shared" si="1"/>
        <v>2.3910291064695164</v>
      </c>
      <c r="P21" s="67">
        <f t="shared" si="8"/>
        <v>-0.18946751603814524</v>
      </c>
    </row>
    <row r="22" spans="1:16" ht="20.100000000000001" customHeight="1" x14ac:dyDescent="0.25">
      <c r="A22" s="14" t="s">
        <v>177</v>
      </c>
      <c r="B22" s="25">
        <v>8218.2099999999991</v>
      </c>
      <c r="C22" s="188">
        <v>8702.3599999999988</v>
      </c>
      <c r="D22" s="345">
        <f t="shared" si="2"/>
        <v>1.2397246753182486E-2</v>
      </c>
      <c r="E22" s="295">
        <f t="shared" si="3"/>
        <v>1.2195452988312426E-2</v>
      </c>
      <c r="F22" s="67">
        <f t="shared" si="4"/>
        <v>5.8911855501380436E-2</v>
      </c>
      <c r="H22" s="25">
        <v>2258.4989999999998</v>
      </c>
      <c r="I22" s="188">
        <v>2396.8650000000002</v>
      </c>
      <c r="J22" s="345">
        <f t="shared" si="5"/>
        <v>1.3998630272005187E-2</v>
      </c>
      <c r="K22" s="295">
        <f t="shared" si="6"/>
        <v>1.3699077192017956E-2</v>
      </c>
      <c r="L22" s="67">
        <f t="shared" si="7"/>
        <v>6.1264583247546467E-2</v>
      </c>
      <c r="N22" s="40">
        <f t="shared" si="0"/>
        <v>2.7481641379327124</v>
      </c>
      <c r="O22" s="201">
        <f t="shared" si="1"/>
        <v>2.7542701060402015</v>
      </c>
      <c r="P22" s="67">
        <f t="shared" si="8"/>
        <v>2.2218353056896603E-3</v>
      </c>
    </row>
    <row r="23" spans="1:16" ht="20.100000000000001" customHeight="1" x14ac:dyDescent="0.25">
      <c r="A23" s="14" t="s">
        <v>181</v>
      </c>
      <c r="B23" s="25">
        <v>6220.7699999999986</v>
      </c>
      <c r="C23" s="188">
        <v>6944.2599999999984</v>
      </c>
      <c r="D23" s="345">
        <f t="shared" si="2"/>
        <v>9.3840898060277116E-3</v>
      </c>
      <c r="E23" s="295">
        <f t="shared" si="3"/>
        <v>9.7316585809617655E-3</v>
      </c>
      <c r="F23" s="67">
        <f t="shared" si="4"/>
        <v>0.11630232270281653</v>
      </c>
      <c r="H23" s="25">
        <v>1624.6079999999997</v>
      </c>
      <c r="I23" s="188">
        <v>1900.5519999999997</v>
      </c>
      <c r="J23" s="345">
        <f t="shared" si="5"/>
        <v>1.0069646578963197E-2</v>
      </c>
      <c r="K23" s="295">
        <f t="shared" si="6"/>
        <v>1.0862442630454407E-2</v>
      </c>
      <c r="L23" s="67">
        <f t="shared" si="7"/>
        <v>0.16985266599696666</v>
      </c>
      <c r="N23" s="40">
        <f t="shared" si="0"/>
        <v>2.6115866685313875</v>
      </c>
      <c r="O23" s="201">
        <f t="shared" si="1"/>
        <v>2.7368675712026915</v>
      </c>
      <c r="P23" s="67">
        <f t="shared" si="8"/>
        <v>4.7971183258396347E-2</v>
      </c>
    </row>
    <row r="24" spans="1:16" ht="20.100000000000001" customHeight="1" x14ac:dyDescent="0.25">
      <c r="A24" s="14" t="s">
        <v>174</v>
      </c>
      <c r="B24" s="25">
        <v>4483.93</v>
      </c>
      <c r="C24" s="188">
        <v>6176.4699999999993</v>
      </c>
      <c r="D24" s="345">
        <f t="shared" si="2"/>
        <v>6.7640503995392617E-3</v>
      </c>
      <c r="E24" s="295">
        <f t="shared" si="3"/>
        <v>8.655680702559081E-3</v>
      </c>
      <c r="F24" s="67">
        <f t="shared" si="4"/>
        <v>0.37746798009781574</v>
      </c>
      <c r="H24" s="25">
        <v>1248.2749999999999</v>
      </c>
      <c r="I24" s="188">
        <v>1783.3930000000003</v>
      </c>
      <c r="J24" s="345">
        <f t="shared" si="5"/>
        <v>7.7370590833944469E-3</v>
      </c>
      <c r="K24" s="295">
        <f t="shared" si="6"/>
        <v>1.0192830372467569E-2</v>
      </c>
      <c r="L24" s="67">
        <f t="shared" si="7"/>
        <v>0.42868598666159335</v>
      </c>
      <c r="N24" s="40">
        <f t="shared" si="0"/>
        <v>2.783886010709355</v>
      </c>
      <c r="O24" s="201">
        <f t="shared" si="1"/>
        <v>2.8873984654665215</v>
      </c>
      <c r="P24" s="67">
        <f t="shared" si="8"/>
        <v>3.718272025469558E-2</v>
      </c>
    </row>
    <row r="25" spans="1:16" ht="20.100000000000001" customHeight="1" x14ac:dyDescent="0.25">
      <c r="A25" s="14" t="s">
        <v>197</v>
      </c>
      <c r="B25" s="25">
        <v>7291.3099999999995</v>
      </c>
      <c r="C25" s="188">
        <v>7053.8600000000006</v>
      </c>
      <c r="D25" s="345">
        <f t="shared" si="2"/>
        <v>1.099900942224E-2</v>
      </c>
      <c r="E25" s="295">
        <f t="shared" si="3"/>
        <v>9.8852515887802271E-3</v>
      </c>
      <c r="F25" s="67">
        <f t="shared" ref="F25:F27" si="9">(C25-B25)/B25</f>
        <v>-3.2566164379240349E-2</v>
      </c>
      <c r="H25" s="25">
        <v>1643.8230000000003</v>
      </c>
      <c r="I25" s="188">
        <v>1743.8890000000004</v>
      </c>
      <c r="J25" s="345">
        <f t="shared" si="5"/>
        <v>1.0188745007023863E-2</v>
      </c>
      <c r="K25" s="295">
        <f t="shared" si="6"/>
        <v>9.967048634491724E-3</v>
      </c>
      <c r="L25" s="67">
        <f t="shared" ref="L25:L29" si="10">(I25-H25)/H25</f>
        <v>6.0873950540903742E-2</v>
      </c>
      <c r="N25" s="40">
        <f t="shared" si="0"/>
        <v>2.2544961056380823</v>
      </c>
      <c r="O25" s="201">
        <f t="shared" si="1"/>
        <v>2.4722478189246742</v>
      </c>
      <c r="P25" s="67">
        <f t="shared" ref="P25:P29" si="11">(O25-N25)/N25</f>
        <v>9.6585535340706338E-2</v>
      </c>
    </row>
    <row r="26" spans="1:16" ht="20.100000000000001" customHeight="1" x14ac:dyDescent="0.25">
      <c r="A26" s="14" t="s">
        <v>173</v>
      </c>
      <c r="B26" s="25">
        <v>3410.1999999999994</v>
      </c>
      <c r="C26" s="188">
        <v>6283.6699999999992</v>
      </c>
      <c r="D26" s="345">
        <f t="shared" si="2"/>
        <v>5.1443186384508193E-3</v>
      </c>
      <c r="E26" s="295">
        <f t="shared" si="3"/>
        <v>8.8059103598413686E-3</v>
      </c>
      <c r="F26" s="67">
        <f t="shared" si="9"/>
        <v>0.84261040408187216</v>
      </c>
      <c r="H26" s="25">
        <v>1066.471</v>
      </c>
      <c r="I26" s="188">
        <v>1707.7340000000002</v>
      </c>
      <c r="J26" s="345">
        <f t="shared" si="5"/>
        <v>6.6102013880969821E-3</v>
      </c>
      <c r="K26" s="295">
        <f t="shared" si="6"/>
        <v>9.760407819978844E-3</v>
      </c>
      <c r="L26" s="67">
        <f t="shared" si="10"/>
        <v>0.60129436243460921</v>
      </c>
      <c r="N26" s="40">
        <f t="shared" si="0"/>
        <v>3.1272975192070849</v>
      </c>
      <c r="O26" s="201">
        <f t="shared" si="1"/>
        <v>2.7177334264848412</v>
      </c>
      <c r="P26" s="67">
        <f t="shared" si="11"/>
        <v>-0.13096422396871507</v>
      </c>
    </row>
    <row r="27" spans="1:16" ht="20.100000000000001" customHeight="1" x14ac:dyDescent="0.25">
      <c r="A27" s="14" t="s">
        <v>185</v>
      </c>
      <c r="B27" s="25">
        <v>4128.5300000000007</v>
      </c>
      <c r="C27" s="188">
        <v>4107.21</v>
      </c>
      <c r="D27" s="345">
        <f t="shared" si="2"/>
        <v>6.2279261710173504E-3</v>
      </c>
      <c r="E27" s="295">
        <f t="shared" si="3"/>
        <v>5.7558278981939019E-3</v>
      </c>
      <c r="F27" s="67">
        <f t="shared" si="9"/>
        <v>-5.1640656601745936E-3</v>
      </c>
      <c r="H27" s="25">
        <v>2180.471</v>
      </c>
      <c r="I27" s="188">
        <v>1637.9099999999999</v>
      </c>
      <c r="J27" s="345">
        <f t="shared" si="5"/>
        <v>1.351499706124706E-2</v>
      </c>
      <c r="K27" s="295">
        <f t="shared" si="6"/>
        <v>9.3613347116246123E-3</v>
      </c>
      <c r="L27" s="67">
        <f t="shared" si="10"/>
        <v>-0.24882743223826417</v>
      </c>
      <c r="N27" s="40">
        <f t="shared" si="0"/>
        <v>5.2814706445151174</v>
      </c>
      <c r="O27" s="201">
        <f t="shared" si="1"/>
        <v>3.9878895892832356</v>
      </c>
      <c r="P27" s="67">
        <f t="shared" si="11"/>
        <v>-0.24492819184279369</v>
      </c>
    </row>
    <row r="28" spans="1:16" ht="20.100000000000001" customHeight="1" x14ac:dyDescent="0.25">
      <c r="A28" s="14" t="s">
        <v>178</v>
      </c>
      <c r="B28" s="25">
        <v>7695.11</v>
      </c>
      <c r="C28" s="188">
        <v>6451.7999999999993</v>
      </c>
      <c r="D28" s="345">
        <f t="shared" si="2"/>
        <v>1.1608145504055273E-2</v>
      </c>
      <c r="E28" s="295">
        <f t="shared" si="3"/>
        <v>9.0415270788606894E-3</v>
      </c>
      <c r="F28" s="67">
        <f t="shared" ref="F28:F29" si="12">(C28-B28)/B28</f>
        <v>-0.16157143952458125</v>
      </c>
      <c r="H28" s="25">
        <v>1319.0009999999997</v>
      </c>
      <c r="I28" s="188">
        <v>1257.8899999999999</v>
      </c>
      <c r="J28" s="345">
        <f t="shared" si="5"/>
        <v>8.1754330320292865E-3</v>
      </c>
      <c r="K28" s="295">
        <f t="shared" si="6"/>
        <v>7.1893628590126955E-3</v>
      </c>
      <c r="L28" s="67">
        <f t="shared" si="10"/>
        <v>-4.633127647363413E-2</v>
      </c>
      <c r="N28" s="40">
        <f t="shared" si="0"/>
        <v>1.7140768617992463</v>
      </c>
      <c r="O28" s="201">
        <f t="shared" si="1"/>
        <v>1.9496729594841749</v>
      </c>
      <c r="P28" s="67">
        <f t="shared" si="11"/>
        <v>0.13744780233345316</v>
      </c>
    </row>
    <row r="29" spans="1:16" ht="20.100000000000001" customHeight="1" x14ac:dyDescent="0.25">
      <c r="A29" s="14" t="s">
        <v>187</v>
      </c>
      <c r="B29" s="25">
        <v>1849.3400000000001</v>
      </c>
      <c r="C29" s="188">
        <v>4407.0100000000011</v>
      </c>
      <c r="D29" s="345">
        <f t="shared" si="2"/>
        <v>2.789746710114551E-3</v>
      </c>
      <c r="E29" s="295">
        <f t="shared" si="3"/>
        <v>6.1759664360038838E-3</v>
      </c>
      <c r="F29" s="67">
        <f t="shared" si="12"/>
        <v>1.3830177252425193</v>
      </c>
      <c r="H29" s="25">
        <v>436.53199999999998</v>
      </c>
      <c r="I29" s="188">
        <v>1128.8649999999998</v>
      </c>
      <c r="J29" s="345">
        <f t="shared" si="5"/>
        <v>2.7057129845525583E-3</v>
      </c>
      <c r="K29" s="295">
        <f t="shared" si="6"/>
        <v>6.4519314914971626E-3</v>
      </c>
      <c r="L29" s="67">
        <f t="shared" si="10"/>
        <v>1.5859845326344917</v>
      </c>
      <c r="N29" s="40">
        <f t="shared" si="0"/>
        <v>2.3604745476764681</v>
      </c>
      <c r="O29" s="201">
        <f t="shared" si="1"/>
        <v>2.5615213035595552</v>
      </c>
      <c r="P29" s="67">
        <f t="shared" si="11"/>
        <v>8.5172176959496276E-2</v>
      </c>
    </row>
    <row r="30" spans="1:16" ht="20.100000000000001" customHeight="1" x14ac:dyDescent="0.25">
      <c r="A30" s="14" t="s">
        <v>212</v>
      </c>
      <c r="B30" s="25">
        <v>4660.0899999999992</v>
      </c>
      <c r="C30" s="188">
        <v>4856.66</v>
      </c>
      <c r="D30" s="345">
        <f t="shared" si="2"/>
        <v>7.0297894093772446E-3</v>
      </c>
      <c r="E30" s="295">
        <f t="shared" si="3"/>
        <v>6.8061041729160169E-3</v>
      </c>
      <c r="F30" s="67">
        <f t="shared" ref="F30" si="13">(C30-B30)/B30</f>
        <v>4.2181588767599046E-2</v>
      </c>
      <c r="H30" s="25">
        <v>1038.0140000000001</v>
      </c>
      <c r="I30" s="188">
        <v>974.80700000000002</v>
      </c>
      <c r="J30" s="345">
        <f t="shared" si="5"/>
        <v>6.433819188392466E-3</v>
      </c>
      <c r="K30" s="295">
        <f t="shared" si="6"/>
        <v>5.5714261505422488E-3</v>
      </c>
      <c r="L30" s="67">
        <f t="shared" ref="L30" si="14">(I30-H30)/H30</f>
        <v>-6.0892242301163663E-2</v>
      </c>
      <c r="N30" s="40">
        <f t="shared" si="0"/>
        <v>2.2274548345632814</v>
      </c>
      <c r="O30" s="201">
        <f t="shared" si="1"/>
        <v>2.0071551230681171</v>
      </c>
      <c r="P30" s="67">
        <f t="shared" ref="P30" si="15">(O30-N30)/N30</f>
        <v>-9.8901988079303393E-2</v>
      </c>
    </row>
    <row r="31" spans="1:16" ht="20.100000000000001" customHeight="1" x14ac:dyDescent="0.25">
      <c r="A31" s="14" t="s">
        <v>198</v>
      </c>
      <c r="B31" s="25">
        <v>2913.8900000000003</v>
      </c>
      <c r="C31" s="188">
        <v>4554.38</v>
      </c>
      <c r="D31" s="345">
        <f t="shared" si="2"/>
        <v>4.3956303552271023E-3</v>
      </c>
      <c r="E31" s="295">
        <f t="shared" si="3"/>
        <v>6.3824901728853269E-3</v>
      </c>
      <c r="F31" s="67">
        <f t="shared" ref="F31:F32" si="16">(C31-B31)/B31</f>
        <v>0.56298968046151354</v>
      </c>
      <c r="H31" s="25">
        <v>632.29700000000003</v>
      </c>
      <c r="I31" s="188">
        <v>966.63400000000001</v>
      </c>
      <c r="J31" s="345">
        <f t="shared" si="5"/>
        <v>3.9191037609926172E-3</v>
      </c>
      <c r="K31" s="295">
        <f t="shared" si="6"/>
        <v>5.5247140670955956E-3</v>
      </c>
      <c r="L31" s="67">
        <f t="shared" ref="L31:L32" si="17">(I31-H31)/H31</f>
        <v>0.528765754068104</v>
      </c>
      <c r="N31" s="40">
        <f t="shared" si="0"/>
        <v>2.1699412126058295</v>
      </c>
      <c r="O31" s="201">
        <f t="shared" si="1"/>
        <v>2.1224272019462584</v>
      </c>
      <c r="P31" s="67">
        <f t="shared" ref="P31:P32" si="18">(O31-N31)/N31</f>
        <v>-2.1896450642786145E-2</v>
      </c>
    </row>
    <row r="32" spans="1:16" ht="20.100000000000001" customHeight="1" thickBot="1" x14ac:dyDescent="0.3">
      <c r="A32" s="14" t="s">
        <v>17</v>
      </c>
      <c r="B32" s="25">
        <f>B33-SUM(B7:B31)</f>
        <v>38584.490000000573</v>
      </c>
      <c r="C32" s="188">
        <f>C33-SUM(C7:C31)</f>
        <v>42767.399999999907</v>
      </c>
      <c r="D32" s="345">
        <f t="shared" si="2"/>
        <v>5.8205064530561915E-2</v>
      </c>
      <c r="E32" s="295">
        <f t="shared" si="3"/>
        <v>5.9934065716926416E-2</v>
      </c>
      <c r="F32" s="67">
        <f t="shared" si="16"/>
        <v>0.10840910427996514</v>
      </c>
      <c r="H32" s="25">
        <f>H33-SUM(H7:H31)</f>
        <v>9565.6340000000491</v>
      </c>
      <c r="I32" s="188">
        <f>I33-SUM(I7:I31)</f>
        <v>10640.654999999999</v>
      </c>
      <c r="J32" s="345">
        <f t="shared" si="5"/>
        <v>5.9289720156317435E-2</v>
      </c>
      <c r="K32" s="295">
        <f t="shared" si="6"/>
        <v>6.0815754837519762E-2</v>
      </c>
      <c r="L32" s="67">
        <f t="shared" si="17"/>
        <v>0.11238366427148939</v>
      </c>
      <c r="N32" s="40">
        <f t="shared" si="0"/>
        <v>2.4791396750352037</v>
      </c>
      <c r="O32" s="201">
        <f t="shared" si="1"/>
        <v>2.4880294336340345</v>
      </c>
      <c r="P32" s="67">
        <f t="shared" si="18"/>
        <v>3.5858240212724413E-3</v>
      </c>
    </row>
    <row r="33" spans="1:16" ht="26.25" customHeight="1" thickBot="1" x14ac:dyDescent="0.3">
      <c r="A33" s="18" t="s">
        <v>18</v>
      </c>
      <c r="B33" s="23">
        <v>662906.06000000041</v>
      </c>
      <c r="C33" s="193">
        <v>713574.15</v>
      </c>
      <c r="D33" s="341">
        <f>SUM(D7:D32)</f>
        <v>1.0000000000000002</v>
      </c>
      <c r="E33" s="342">
        <f>SUM(E7:E32)</f>
        <v>0.99999999999999978</v>
      </c>
      <c r="F33" s="72">
        <f t="shared" si="4"/>
        <v>7.6433288300305463E-2</v>
      </c>
      <c r="G33" s="2"/>
      <c r="H33" s="23">
        <v>161337.14200000002</v>
      </c>
      <c r="I33" s="193">
        <v>174965.435</v>
      </c>
      <c r="J33" s="341">
        <f>SUM(J7:J32)</f>
        <v>1</v>
      </c>
      <c r="K33" s="342">
        <f>SUM(K7:K32)</f>
        <v>1</v>
      </c>
      <c r="L33" s="72">
        <f t="shared" si="7"/>
        <v>8.4470896354417721E-2</v>
      </c>
      <c r="N33" s="35">
        <f t="shared" si="0"/>
        <v>2.4337858972054036</v>
      </c>
      <c r="O33" s="194">
        <f t="shared" si="1"/>
        <v>2.4519587067440711</v>
      </c>
      <c r="P33" s="72">
        <f t="shared" si="8"/>
        <v>7.4668891620805486E-3</v>
      </c>
    </row>
    <row r="35" spans="1:16" ht="15.75" thickBot="1" x14ac:dyDescent="0.3"/>
    <row r="36" spans="1:16" x14ac:dyDescent="0.25">
      <c r="A36" s="468" t="s">
        <v>2</v>
      </c>
      <c r="B36" s="461" t="s">
        <v>1</v>
      </c>
      <c r="C36" s="452"/>
      <c r="D36" s="461" t="s">
        <v>116</v>
      </c>
      <c r="E36" s="452"/>
      <c r="F36" s="176" t="s">
        <v>0</v>
      </c>
      <c r="H36" s="471" t="s">
        <v>19</v>
      </c>
      <c r="I36" s="472"/>
      <c r="J36" s="461" t="s">
        <v>116</v>
      </c>
      <c r="K36" s="457"/>
      <c r="L36" s="176" t="s">
        <v>0</v>
      </c>
      <c r="N36" s="451" t="s">
        <v>22</v>
      </c>
      <c r="O36" s="452"/>
      <c r="P36" s="176" t="s">
        <v>0</v>
      </c>
    </row>
    <row r="37" spans="1:16" x14ac:dyDescent="0.25">
      <c r="A37" s="469"/>
      <c r="B37" s="462" t="str">
        <f>B5</f>
        <v>jan-dez</v>
      </c>
      <c r="C37" s="454"/>
      <c r="D37" s="462" t="str">
        <f>B5</f>
        <v>jan-dez</v>
      </c>
      <c r="E37" s="454"/>
      <c r="F37" s="177" t="str">
        <f>F5</f>
        <v>2021/2020</v>
      </c>
      <c r="H37" s="449" t="str">
        <f>B5</f>
        <v>jan-dez</v>
      </c>
      <c r="I37" s="454"/>
      <c r="J37" s="462" t="str">
        <f>B5</f>
        <v>jan-dez</v>
      </c>
      <c r="K37" s="450"/>
      <c r="L37" s="177" t="str">
        <f>L5</f>
        <v>2021/2020</v>
      </c>
      <c r="N37" s="449" t="str">
        <f>B5</f>
        <v>jan-dez</v>
      </c>
      <c r="O37" s="450"/>
      <c r="P37" s="177" t="str">
        <f>P5</f>
        <v>2021/2020</v>
      </c>
    </row>
    <row r="38" spans="1:16" ht="19.5" customHeight="1" thickBot="1" x14ac:dyDescent="0.3">
      <c r="A38" s="470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170</v>
      </c>
      <c r="B39" s="46">
        <v>51525.579999999994</v>
      </c>
      <c r="C39" s="195">
        <v>62714.12000000001</v>
      </c>
      <c r="D39" s="345">
        <f t="shared" ref="D39:D61" si="19">B39/$B$62</f>
        <v>0.23475681153857855</v>
      </c>
      <c r="E39" s="344">
        <f t="shared" ref="E39:E61" si="20">C39/$C$62</f>
        <v>0.25439281487094623</v>
      </c>
      <c r="F39" s="67">
        <f>(C39-B39)/B39</f>
        <v>0.2171453479999646</v>
      </c>
      <c r="H39" s="46">
        <v>12009.697999999999</v>
      </c>
      <c r="I39" s="195">
        <v>14704.138999999999</v>
      </c>
      <c r="J39" s="345">
        <f t="shared" ref="J39:J61" si="21">H39/$H$62</f>
        <v>0.23589822964828183</v>
      </c>
      <c r="K39" s="344">
        <f t="shared" ref="K39:K61" si="22">I39/$I$62</f>
        <v>0.25057899406811296</v>
      </c>
      <c r="L39" s="67">
        <f>(I39-H39)/H39</f>
        <v>0.22435543341722672</v>
      </c>
      <c r="N39" s="40">
        <f t="shared" ref="N39:N62" si="23">(H39/B39)*10</f>
        <v>2.3308224769134087</v>
      </c>
      <c r="O39" s="200">
        <f t="shared" ref="O39:O62" si="24">(I39/C39)*10</f>
        <v>2.3446297261286606</v>
      </c>
      <c r="P39" s="76">
        <f t="shared" si="8"/>
        <v>5.9237669758256924E-3</v>
      </c>
    </row>
    <row r="40" spans="1:16" ht="20.100000000000001" customHeight="1" x14ac:dyDescent="0.25">
      <c r="A40" s="45" t="s">
        <v>171</v>
      </c>
      <c r="B40" s="25">
        <v>51357.23</v>
      </c>
      <c r="C40" s="188">
        <v>55288.209999999992</v>
      </c>
      <c r="D40" s="345">
        <f t="shared" si="19"/>
        <v>0.23398978845562601</v>
      </c>
      <c r="E40" s="295">
        <f t="shared" si="20"/>
        <v>0.22427044134679711</v>
      </c>
      <c r="F40" s="67">
        <f t="shared" ref="F40:F62" si="25">(C40-B40)/B40</f>
        <v>7.6541900721670317E-2</v>
      </c>
      <c r="H40" s="25">
        <v>11708.718999999999</v>
      </c>
      <c r="I40" s="188">
        <v>12811.056000000004</v>
      </c>
      <c r="J40" s="345">
        <f t="shared" si="21"/>
        <v>0.22998630636250811</v>
      </c>
      <c r="K40" s="295">
        <f t="shared" si="22"/>
        <v>0.21831822491818559</v>
      </c>
      <c r="L40" s="67">
        <f t="shared" ref="L40:L62" si="26">(I40-H40)/H40</f>
        <v>9.414667821475646E-2</v>
      </c>
      <c r="N40" s="40">
        <f t="shared" si="23"/>
        <v>2.2798579674176351</v>
      </c>
      <c r="O40" s="201">
        <f t="shared" si="24"/>
        <v>2.3171406706782522</v>
      </c>
      <c r="P40" s="67">
        <f t="shared" si="8"/>
        <v>1.6353081548692586E-2</v>
      </c>
    </row>
    <row r="41" spans="1:16" ht="20.100000000000001" customHeight="1" x14ac:dyDescent="0.25">
      <c r="A41" s="45" t="s">
        <v>165</v>
      </c>
      <c r="B41" s="25">
        <v>15128.68</v>
      </c>
      <c r="C41" s="188">
        <v>18453.349999999999</v>
      </c>
      <c r="D41" s="345">
        <f t="shared" si="19"/>
        <v>6.8928106769248654E-2</v>
      </c>
      <c r="E41" s="295">
        <f t="shared" si="20"/>
        <v>7.4853950757800228E-2</v>
      </c>
      <c r="F41" s="67">
        <f t="shared" si="25"/>
        <v>0.21975942382283176</v>
      </c>
      <c r="H41" s="25">
        <v>4391.9259999999995</v>
      </c>
      <c r="I41" s="188">
        <v>5236.7290000000003</v>
      </c>
      <c r="J41" s="345">
        <f t="shared" si="21"/>
        <v>8.6267578763950595E-2</v>
      </c>
      <c r="K41" s="295">
        <f t="shared" si="22"/>
        <v>8.9241150741795575E-2</v>
      </c>
      <c r="L41" s="67">
        <f t="shared" si="26"/>
        <v>0.1923536507673401</v>
      </c>
      <c r="N41" s="40">
        <f t="shared" si="23"/>
        <v>2.9030463992892965</v>
      </c>
      <c r="O41" s="201">
        <f t="shared" si="24"/>
        <v>2.837820233182593</v>
      </c>
      <c r="P41" s="67">
        <f t="shared" si="8"/>
        <v>-2.2468178986967527E-2</v>
      </c>
    </row>
    <row r="42" spans="1:16" ht="20.100000000000001" customHeight="1" x14ac:dyDescent="0.25">
      <c r="A42" s="45" t="s">
        <v>161</v>
      </c>
      <c r="B42" s="25">
        <v>23417.049999999996</v>
      </c>
      <c r="C42" s="188">
        <v>24001.16</v>
      </c>
      <c r="D42" s="345">
        <f t="shared" si="19"/>
        <v>0.10669092892577765</v>
      </c>
      <c r="E42" s="295">
        <f t="shared" si="20"/>
        <v>9.7358021647564519E-2</v>
      </c>
      <c r="F42" s="67">
        <f t="shared" si="25"/>
        <v>2.4943790955735429E-2</v>
      </c>
      <c r="H42" s="25">
        <v>4398.5160000000014</v>
      </c>
      <c r="I42" s="188">
        <v>4750.8630000000003</v>
      </c>
      <c r="J42" s="345">
        <f t="shared" si="21"/>
        <v>8.6397021597016219E-2</v>
      </c>
      <c r="K42" s="295">
        <f t="shared" si="22"/>
        <v>8.096131786399853E-2</v>
      </c>
      <c r="L42" s="67">
        <f t="shared" si="26"/>
        <v>8.0105881165374579E-2</v>
      </c>
      <c r="N42" s="40">
        <f t="shared" si="23"/>
        <v>1.8783390734528909</v>
      </c>
      <c r="O42" s="201">
        <f t="shared" si="24"/>
        <v>1.9794305775220866</v>
      </c>
      <c r="P42" s="67">
        <f t="shared" si="8"/>
        <v>5.3819624740788927E-2</v>
      </c>
    </row>
    <row r="43" spans="1:16" ht="20.100000000000001" customHeight="1" x14ac:dyDescent="0.25">
      <c r="A43" s="45" t="s">
        <v>168</v>
      </c>
      <c r="B43" s="25">
        <v>15700.85</v>
      </c>
      <c r="C43" s="188">
        <v>16440.63</v>
      </c>
      <c r="D43" s="345">
        <f t="shared" si="19"/>
        <v>7.1534982904520275E-2</v>
      </c>
      <c r="E43" s="295">
        <f t="shared" si="20"/>
        <v>6.6689577147087842E-2</v>
      </c>
      <c r="F43" s="67">
        <f t="shared" si="25"/>
        <v>4.7117194292028819E-2</v>
      </c>
      <c r="H43" s="25">
        <v>4190.2510000000002</v>
      </c>
      <c r="I43" s="188">
        <v>4340.7550000000019</v>
      </c>
      <c r="J43" s="345">
        <f t="shared" si="21"/>
        <v>8.2306215583601086E-2</v>
      </c>
      <c r="K43" s="295">
        <f t="shared" si="22"/>
        <v>7.3972506747666922E-2</v>
      </c>
      <c r="L43" s="67">
        <f t="shared" si="26"/>
        <v>3.5917657438659815E-2</v>
      </c>
      <c r="N43" s="40">
        <f t="shared" si="23"/>
        <v>2.6688051920755882</v>
      </c>
      <c r="O43" s="201">
        <f t="shared" si="24"/>
        <v>2.6402607442658836</v>
      </c>
      <c r="P43" s="67">
        <f t="shared" ref="P43:P50" si="27">(O43-N43)/N43</f>
        <v>-1.0695590631515864E-2</v>
      </c>
    </row>
    <row r="44" spans="1:16" ht="20.100000000000001" customHeight="1" x14ac:dyDescent="0.25">
      <c r="A44" s="45" t="s">
        <v>179</v>
      </c>
      <c r="B44" s="25">
        <v>23900.620000000003</v>
      </c>
      <c r="C44" s="188">
        <v>19479.939999999999</v>
      </c>
      <c r="D44" s="345">
        <f t="shared" si="19"/>
        <v>0.1088941326811883</v>
      </c>
      <c r="E44" s="295">
        <f t="shared" si="20"/>
        <v>7.9018198295968109E-2</v>
      </c>
      <c r="F44" s="67">
        <f t="shared" ref="F44:F55" si="28">(C44-B44)/B44</f>
        <v>-0.18496089222790052</v>
      </c>
      <c r="H44" s="25">
        <v>4082.674</v>
      </c>
      <c r="I44" s="188">
        <v>3914.3090000000011</v>
      </c>
      <c r="J44" s="345">
        <f t="shared" si="21"/>
        <v>8.0193154634785116E-2</v>
      </c>
      <c r="K44" s="295">
        <f t="shared" si="22"/>
        <v>6.6705273371787471E-2</v>
      </c>
      <c r="L44" s="67">
        <f t="shared" ref="L44:L55" si="29">(I44-H44)/H44</f>
        <v>-4.1238903718494022E-2</v>
      </c>
      <c r="N44" s="40">
        <f t="shared" si="23"/>
        <v>1.7081874863497262</v>
      </c>
      <c r="O44" s="201">
        <f t="shared" si="24"/>
        <v>2.0094050597691786</v>
      </c>
      <c r="P44" s="67">
        <f t="shared" si="27"/>
        <v>0.17633753661498405</v>
      </c>
    </row>
    <row r="45" spans="1:16" ht="20.100000000000001" customHeight="1" x14ac:dyDescent="0.25">
      <c r="A45" s="45" t="s">
        <v>166</v>
      </c>
      <c r="B45" s="25">
        <v>13319.819999999996</v>
      </c>
      <c r="C45" s="188">
        <v>15072.310000000007</v>
      </c>
      <c r="D45" s="345">
        <f t="shared" si="19"/>
        <v>6.0686720527314567E-2</v>
      </c>
      <c r="E45" s="295">
        <f t="shared" si="20"/>
        <v>6.1139140077346422E-2</v>
      </c>
      <c r="F45" s="67">
        <f t="shared" si="28"/>
        <v>0.13157009629259339</v>
      </c>
      <c r="H45" s="25">
        <v>3264.3730000000005</v>
      </c>
      <c r="I45" s="188">
        <v>3631.5109999999995</v>
      </c>
      <c r="J45" s="345">
        <f t="shared" si="21"/>
        <v>6.41198314571816E-2</v>
      </c>
      <c r="K45" s="295">
        <f t="shared" si="22"/>
        <v>6.1886001848002588E-2</v>
      </c>
      <c r="L45" s="67">
        <f t="shared" si="29"/>
        <v>0.11246815238332107</v>
      </c>
      <c r="N45" s="40">
        <f t="shared" si="23"/>
        <v>2.4507635989074936</v>
      </c>
      <c r="O45" s="201">
        <f t="shared" si="24"/>
        <v>2.4093924554364907</v>
      </c>
      <c r="P45" s="67">
        <f t="shared" si="27"/>
        <v>-1.6880919681296645E-2</v>
      </c>
    </row>
    <row r="46" spans="1:16" ht="20.100000000000001" customHeight="1" x14ac:dyDescent="0.25">
      <c r="A46" s="45" t="s">
        <v>177</v>
      </c>
      <c r="B46" s="25">
        <v>8218.2099999999991</v>
      </c>
      <c r="C46" s="188">
        <v>8702.3599999999988</v>
      </c>
      <c r="D46" s="345">
        <f t="shared" si="19"/>
        <v>3.74431646602418E-2</v>
      </c>
      <c r="E46" s="295">
        <f t="shared" si="20"/>
        <v>3.5300150212110561E-2</v>
      </c>
      <c r="F46" s="67">
        <f t="shared" si="28"/>
        <v>5.8911855501380436E-2</v>
      </c>
      <c r="H46" s="25">
        <v>2258.4989999999998</v>
      </c>
      <c r="I46" s="188">
        <v>2396.8650000000002</v>
      </c>
      <c r="J46" s="345">
        <f t="shared" si="21"/>
        <v>4.4362140976601988E-2</v>
      </c>
      <c r="K46" s="295">
        <f t="shared" si="22"/>
        <v>4.0845915603563578E-2</v>
      </c>
      <c r="L46" s="67">
        <f t="shared" si="29"/>
        <v>6.1264583247546467E-2</v>
      </c>
      <c r="N46" s="40">
        <f t="shared" si="23"/>
        <v>2.7481641379327124</v>
      </c>
      <c r="O46" s="201">
        <f t="shared" si="24"/>
        <v>2.7542701060402015</v>
      </c>
      <c r="P46" s="67">
        <f t="shared" si="27"/>
        <v>2.2218353056896603E-3</v>
      </c>
    </row>
    <row r="47" spans="1:16" ht="20.100000000000001" customHeight="1" x14ac:dyDescent="0.25">
      <c r="A47" s="45" t="s">
        <v>174</v>
      </c>
      <c r="B47" s="25">
        <v>4483.93</v>
      </c>
      <c r="C47" s="188">
        <v>6176.4699999999993</v>
      </c>
      <c r="D47" s="345">
        <f t="shared" si="19"/>
        <v>2.0429330634651348E-2</v>
      </c>
      <c r="E47" s="295">
        <f t="shared" si="20"/>
        <v>2.5054159880836292E-2</v>
      </c>
      <c r="F47" s="67">
        <f t="shared" si="28"/>
        <v>0.37746798009781574</v>
      </c>
      <c r="H47" s="25">
        <v>1248.2749999999999</v>
      </c>
      <c r="I47" s="188">
        <v>1783.3930000000003</v>
      </c>
      <c r="J47" s="345">
        <f t="shared" si="21"/>
        <v>2.4519006440812167E-2</v>
      </c>
      <c r="K47" s="295">
        <f t="shared" si="22"/>
        <v>3.0391498881241145E-2</v>
      </c>
      <c r="L47" s="67">
        <f t="shared" si="29"/>
        <v>0.42868598666159335</v>
      </c>
      <c r="N47" s="40">
        <f t="shared" si="23"/>
        <v>2.783886010709355</v>
      </c>
      <c r="O47" s="201">
        <f t="shared" si="24"/>
        <v>2.8873984654665215</v>
      </c>
      <c r="P47" s="67">
        <f t="shared" si="27"/>
        <v>3.718272025469558E-2</v>
      </c>
    </row>
    <row r="48" spans="1:16" ht="20.100000000000001" customHeight="1" x14ac:dyDescent="0.25">
      <c r="A48" s="45" t="s">
        <v>173</v>
      </c>
      <c r="B48" s="25">
        <v>3410.1999999999994</v>
      </c>
      <c r="C48" s="188">
        <v>6283.6699999999992</v>
      </c>
      <c r="D48" s="345">
        <f t="shared" si="19"/>
        <v>1.5537286115146312E-2</v>
      </c>
      <c r="E48" s="295">
        <f t="shared" si="20"/>
        <v>2.5489004693362807E-2</v>
      </c>
      <c r="F48" s="67">
        <f t="shared" si="28"/>
        <v>0.84261040408187216</v>
      </c>
      <c r="H48" s="25">
        <v>1066.471</v>
      </c>
      <c r="I48" s="188">
        <v>1707.7340000000002</v>
      </c>
      <c r="J48" s="345">
        <f t="shared" si="21"/>
        <v>2.094795563312523E-2</v>
      </c>
      <c r="K48" s="295">
        <f t="shared" si="22"/>
        <v>2.9102164217565878E-2</v>
      </c>
      <c r="L48" s="67">
        <f t="shared" si="29"/>
        <v>0.60129436243460921</v>
      </c>
      <c r="N48" s="40">
        <f t="shared" si="23"/>
        <v>3.1272975192070849</v>
      </c>
      <c r="O48" s="201">
        <f t="shared" si="24"/>
        <v>2.7177334264848412</v>
      </c>
      <c r="P48" s="67">
        <f t="shared" si="27"/>
        <v>-0.13096422396871507</v>
      </c>
    </row>
    <row r="49" spans="1:16" ht="20.100000000000001" customHeight="1" x14ac:dyDescent="0.25">
      <c r="A49" s="45" t="s">
        <v>187</v>
      </c>
      <c r="B49" s="25">
        <v>1849.3400000000001</v>
      </c>
      <c r="C49" s="188">
        <v>4407.0100000000011</v>
      </c>
      <c r="D49" s="345">
        <f t="shared" si="19"/>
        <v>8.4258180470895231E-3</v>
      </c>
      <c r="E49" s="295">
        <f t="shared" si="20"/>
        <v>1.7876543257952258E-2</v>
      </c>
      <c r="F49" s="67">
        <f t="shared" si="28"/>
        <v>1.3830177252425193</v>
      </c>
      <c r="H49" s="25">
        <v>436.53199999999998</v>
      </c>
      <c r="I49" s="188">
        <v>1128.8649999999998</v>
      </c>
      <c r="J49" s="345">
        <f t="shared" si="21"/>
        <v>8.574497542304875E-3</v>
      </c>
      <c r="K49" s="295">
        <f t="shared" si="22"/>
        <v>1.9237430776375301E-2</v>
      </c>
      <c r="L49" s="67">
        <f t="shared" si="29"/>
        <v>1.5859845326344917</v>
      </c>
      <c r="N49" s="40">
        <f t="shared" ref="N49" si="30">(H49/B49)*10</f>
        <v>2.3604745476764681</v>
      </c>
      <c r="O49" s="201">
        <f t="shared" ref="O49" si="31">(I49/C49)*10</f>
        <v>2.5615213035595552</v>
      </c>
      <c r="P49" s="67">
        <f t="shared" ref="P49" si="32">(O49-N49)/N49</f>
        <v>8.5172176959496276E-2</v>
      </c>
    </row>
    <row r="50" spans="1:16" ht="20.100000000000001" customHeight="1" x14ac:dyDescent="0.25">
      <c r="A50" s="45" t="s">
        <v>183</v>
      </c>
      <c r="B50" s="25">
        <v>2985.5000000000005</v>
      </c>
      <c r="C50" s="188">
        <v>3392.3700000000008</v>
      </c>
      <c r="D50" s="345">
        <f t="shared" si="19"/>
        <v>1.3602301242381482E-2</v>
      </c>
      <c r="E50" s="295">
        <f t="shared" si="20"/>
        <v>1.3760769558494194E-2</v>
      </c>
      <c r="F50" s="67">
        <f t="shared" si="28"/>
        <v>0.13628202981075208</v>
      </c>
      <c r="H50" s="25">
        <v>760.48999999999978</v>
      </c>
      <c r="I50" s="188">
        <v>891.52500000000009</v>
      </c>
      <c r="J50" s="345">
        <f t="shared" si="21"/>
        <v>1.4937781505015516E-2</v>
      </c>
      <c r="K50" s="295">
        <f t="shared" si="22"/>
        <v>1.519282684192352E-2</v>
      </c>
      <c r="L50" s="67">
        <f t="shared" si="29"/>
        <v>0.1723033833449491</v>
      </c>
      <c r="N50" s="40">
        <f t="shared" si="23"/>
        <v>2.5472785128119231</v>
      </c>
      <c r="O50" s="201">
        <f t="shared" si="24"/>
        <v>2.6280299613544509</v>
      </c>
      <c r="P50" s="67">
        <f t="shared" si="27"/>
        <v>3.1701067683167022E-2</v>
      </c>
    </row>
    <row r="51" spans="1:16" ht="20.100000000000001" customHeight="1" x14ac:dyDescent="0.25">
      <c r="A51" s="45" t="s">
        <v>191</v>
      </c>
      <c r="B51" s="25"/>
      <c r="C51" s="188">
        <v>1650.5699999999997</v>
      </c>
      <c r="D51" s="345">
        <f t="shared" si="19"/>
        <v>0</v>
      </c>
      <c r="E51" s="295">
        <f t="shared" si="20"/>
        <v>6.6953526325736149E-3</v>
      </c>
      <c r="F51" s="67"/>
      <c r="H51" s="25"/>
      <c r="I51" s="188">
        <v>354.21999999999991</v>
      </c>
      <c r="J51" s="345">
        <f t="shared" si="21"/>
        <v>0</v>
      </c>
      <c r="K51" s="295">
        <f t="shared" si="22"/>
        <v>6.0364018103206832E-3</v>
      </c>
      <c r="L51" s="67"/>
      <c r="N51" s="40"/>
      <c r="O51" s="201">
        <f t="shared" si="24"/>
        <v>2.1460465172637329</v>
      </c>
      <c r="P51" s="67"/>
    </row>
    <row r="52" spans="1:16" ht="20.100000000000001" customHeight="1" x14ac:dyDescent="0.25">
      <c r="A52" s="45" t="s">
        <v>186</v>
      </c>
      <c r="B52" s="25">
        <v>1106.6600000000003</v>
      </c>
      <c r="C52" s="188">
        <v>1596.7899999999997</v>
      </c>
      <c r="D52" s="345">
        <f t="shared" si="19"/>
        <v>5.0420776060605904E-3</v>
      </c>
      <c r="E52" s="295">
        <f t="shared" si="20"/>
        <v>6.4772000764385775E-3</v>
      </c>
      <c r="F52" s="67">
        <f t="shared" si="28"/>
        <v>0.44289122223627791</v>
      </c>
      <c r="H52" s="25">
        <v>225.20500000000007</v>
      </c>
      <c r="I52" s="188">
        <v>304.26299999999998</v>
      </c>
      <c r="J52" s="345">
        <f t="shared" si="21"/>
        <v>4.4235467709463914E-3</v>
      </c>
      <c r="K52" s="295">
        <f t="shared" si="22"/>
        <v>5.1850649991914697E-3</v>
      </c>
      <c r="L52" s="67">
        <f t="shared" si="29"/>
        <v>0.35104904420416899</v>
      </c>
      <c r="N52" s="40">
        <f t="shared" ref="N52:N53" si="33">(H52/B52)*10</f>
        <v>2.034997198778306</v>
      </c>
      <c r="O52" s="201">
        <f t="shared" ref="O52:O53" si="34">(I52/C52)*10</f>
        <v>1.9054665923509042</v>
      </c>
      <c r="P52" s="67">
        <f t="shared" ref="P52:P53" si="35">(O52-N52)/N52</f>
        <v>-6.3651491267488924E-2</v>
      </c>
    </row>
    <row r="53" spans="1:16" ht="20.100000000000001" customHeight="1" x14ac:dyDescent="0.25">
      <c r="A53" s="45" t="s">
        <v>188</v>
      </c>
      <c r="B53" s="25">
        <v>394.7</v>
      </c>
      <c r="C53" s="188">
        <v>1232.0699999999997</v>
      </c>
      <c r="D53" s="345">
        <f t="shared" si="19"/>
        <v>1.7983012226990354E-3</v>
      </c>
      <c r="E53" s="295">
        <f t="shared" si="20"/>
        <v>4.9977541806860495E-3</v>
      </c>
      <c r="F53" s="67">
        <f t="shared" si="28"/>
        <v>2.121535343298707</v>
      </c>
      <c r="H53" s="25">
        <v>88.140999999999991</v>
      </c>
      <c r="I53" s="188">
        <v>260.92399999999998</v>
      </c>
      <c r="J53" s="345">
        <f t="shared" si="21"/>
        <v>1.731292981674411E-3</v>
      </c>
      <c r="K53" s="295">
        <f t="shared" si="22"/>
        <v>4.446508119124031E-3</v>
      </c>
      <c r="L53" s="67">
        <f t="shared" si="29"/>
        <v>1.9603022429970163</v>
      </c>
      <c r="N53" s="40">
        <f t="shared" si="33"/>
        <v>2.2331137572840127</v>
      </c>
      <c r="O53" s="201">
        <f t="shared" si="34"/>
        <v>2.1177692825894638</v>
      </c>
      <c r="P53" s="67">
        <f t="shared" si="35"/>
        <v>-5.1651858002448869E-2</v>
      </c>
    </row>
    <row r="54" spans="1:16" ht="20.100000000000001" customHeight="1" x14ac:dyDescent="0.25">
      <c r="A54" s="45" t="s">
        <v>190</v>
      </c>
      <c r="B54" s="25">
        <v>985.37999999999988</v>
      </c>
      <c r="C54" s="188">
        <v>799.56000000000006</v>
      </c>
      <c r="D54" s="345">
        <f t="shared" si="19"/>
        <v>4.4895111700612497E-3</v>
      </c>
      <c r="E54" s="295">
        <f t="shared" si="20"/>
        <v>3.2433257304449741E-3</v>
      </c>
      <c r="F54" s="67">
        <f t="shared" si="28"/>
        <v>-0.18857699567679459</v>
      </c>
      <c r="H54" s="25">
        <v>325.98399999999998</v>
      </c>
      <c r="I54" s="188">
        <v>191.00800000000001</v>
      </c>
      <c r="J54" s="345">
        <f t="shared" si="21"/>
        <v>6.4030792858959075E-3</v>
      </c>
      <c r="K54" s="295">
        <f t="shared" si="22"/>
        <v>3.2550421686684361E-3</v>
      </c>
      <c r="L54" s="67">
        <f t="shared" si="29"/>
        <v>-0.41405713163836255</v>
      </c>
      <c r="N54" s="40">
        <f t="shared" ref="N54" si="36">(H54/B54)*10</f>
        <v>3.3082059713004126</v>
      </c>
      <c r="O54" s="201">
        <f t="shared" ref="O54" si="37">(I54/C54)*10</f>
        <v>2.3889139026464554</v>
      </c>
      <c r="P54" s="67">
        <f t="shared" ref="P54" si="38">(O54-N54)/N54</f>
        <v>-0.27788235576293197</v>
      </c>
    </row>
    <row r="55" spans="1:16" ht="20.100000000000001" customHeight="1" x14ac:dyDescent="0.25">
      <c r="A55" s="45" t="s">
        <v>189</v>
      </c>
      <c r="B55" s="25">
        <v>385.09000000000003</v>
      </c>
      <c r="C55" s="188">
        <v>154.45999999999998</v>
      </c>
      <c r="D55" s="345">
        <f t="shared" si="19"/>
        <v>1.7545168934612911E-3</v>
      </c>
      <c r="E55" s="295">
        <f t="shared" si="20"/>
        <v>6.2654971775042594E-4</v>
      </c>
      <c r="F55" s="67">
        <f t="shared" si="28"/>
        <v>-0.59889895868498277</v>
      </c>
      <c r="H55" s="25">
        <v>121.10000000000002</v>
      </c>
      <c r="I55" s="188">
        <v>60.94100000000001</v>
      </c>
      <c r="J55" s="345">
        <f t="shared" si="21"/>
        <v>2.3786839278062562E-3</v>
      </c>
      <c r="K55" s="295">
        <f t="shared" si="22"/>
        <v>1.0385194588751422E-3</v>
      </c>
      <c r="L55" s="67">
        <f t="shared" si="29"/>
        <v>-0.49677126341866229</v>
      </c>
      <c r="N55" s="40">
        <f t="shared" ref="N55" si="39">(H55/B55)*10</f>
        <v>3.1447194162403598</v>
      </c>
      <c r="O55" s="201">
        <f t="shared" ref="O55" si="40">(I55/C55)*10</f>
        <v>3.9454227631749332</v>
      </c>
      <c r="P55" s="67">
        <f t="shared" ref="P55" si="41">(O55-N55)/N55</f>
        <v>0.25461837479028476</v>
      </c>
    </row>
    <row r="56" spans="1:16" ht="20.100000000000001" customHeight="1" x14ac:dyDescent="0.25">
      <c r="A56" s="45" t="s">
        <v>192</v>
      </c>
      <c r="B56" s="25">
        <v>210.28</v>
      </c>
      <c r="C56" s="188">
        <v>142.97000000000003</v>
      </c>
      <c r="D56" s="345">
        <f t="shared" si="19"/>
        <v>9.5806126452787732E-4</v>
      </c>
      <c r="E56" s="295">
        <f t="shared" si="20"/>
        <v>5.7994181760182852E-4</v>
      </c>
      <c r="F56" s="67">
        <f t="shared" ref="F56:F59" si="42">(C56-B56)/B56</f>
        <v>-0.32009701350580166</v>
      </c>
      <c r="H56" s="25">
        <v>55.478999999999999</v>
      </c>
      <c r="I56" s="188">
        <v>48.152000000000008</v>
      </c>
      <c r="J56" s="345">
        <f t="shared" si="21"/>
        <v>1.0897358020707122E-3</v>
      </c>
      <c r="K56" s="295">
        <f t="shared" si="22"/>
        <v>8.2057709889492877E-4</v>
      </c>
      <c r="L56" s="67">
        <f t="shared" ref="L56:L59" si="43">(I56-H56)/H56</f>
        <v>-0.13206798968979239</v>
      </c>
      <c r="N56" s="40">
        <f t="shared" si="23"/>
        <v>2.6383393570477458</v>
      </c>
      <c r="O56" s="201">
        <f t="shared" si="24"/>
        <v>3.3679792963558786</v>
      </c>
      <c r="P56" s="67">
        <f t="shared" ref="P56" si="44">(O56-N56)/N56</f>
        <v>0.27655272524327074</v>
      </c>
    </row>
    <row r="57" spans="1:16" ht="20.100000000000001" customHeight="1" x14ac:dyDescent="0.25">
      <c r="A57" s="45" t="s">
        <v>194</v>
      </c>
      <c r="B57" s="25">
        <v>237.58000000000007</v>
      </c>
      <c r="C57" s="188">
        <v>168.48000000000002</v>
      </c>
      <c r="D57" s="345">
        <f t="shared" si="19"/>
        <v>1.0824433860877551E-3</v>
      </c>
      <c r="E57" s="295">
        <f t="shared" si="20"/>
        <v>6.8342027998570369E-4</v>
      </c>
      <c r="F57" s="67">
        <f t="shared" si="42"/>
        <v>-0.29084939809748306</v>
      </c>
      <c r="H57" s="25">
        <v>49.55</v>
      </c>
      <c r="I57" s="188">
        <v>41.076999999999998</v>
      </c>
      <c r="J57" s="345">
        <f t="shared" si="21"/>
        <v>9.7327653693476436E-4</v>
      </c>
      <c r="K57" s="295">
        <f t="shared" si="22"/>
        <v>7.0000925177161866E-4</v>
      </c>
      <c r="L57" s="67">
        <f t="shared" si="43"/>
        <v>-0.17099899091826437</v>
      </c>
      <c r="N57" s="40">
        <f t="shared" ref="N57:N59" si="45">(H57/B57)*10</f>
        <v>2.0856132671100251</v>
      </c>
      <c r="O57" s="201">
        <f t="shared" ref="O57:O59" si="46">(I57/C57)*10</f>
        <v>2.4380935422602086</v>
      </c>
      <c r="P57" s="67">
        <f t="shared" ref="P57:P59" si="47">(O57-N57)/N57</f>
        <v>0.16900557774002142</v>
      </c>
    </row>
    <row r="58" spans="1:16" ht="20.100000000000001" customHeight="1" x14ac:dyDescent="0.25">
      <c r="A58" s="45" t="s">
        <v>180</v>
      </c>
      <c r="B58" s="25">
        <v>582.31000000000006</v>
      </c>
      <c r="C58" s="188">
        <v>83.83</v>
      </c>
      <c r="D58" s="345">
        <f t="shared" si="19"/>
        <v>2.6530752089938573E-3</v>
      </c>
      <c r="E58" s="295">
        <f t="shared" si="20"/>
        <v>3.4004702084046494E-4</v>
      </c>
      <c r="F58" s="67">
        <f t="shared" si="42"/>
        <v>-0.85603887963455894</v>
      </c>
      <c r="H58" s="25">
        <v>145.58799999999999</v>
      </c>
      <c r="I58" s="188">
        <v>30.399000000000004</v>
      </c>
      <c r="J58" s="345">
        <f t="shared" si="21"/>
        <v>2.8596848528609177E-3</v>
      </c>
      <c r="K58" s="295">
        <f t="shared" si="22"/>
        <v>5.1804126992247338E-4</v>
      </c>
      <c r="L58" s="67">
        <f t="shared" si="43"/>
        <v>-0.79119845042173809</v>
      </c>
      <c r="N58" s="40">
        <f t="shared" si="45"/>
        <v>2.5001803163263552</v>
      </c>
      <c r="O58" s="201">
        <f t="shared" si="46"/>
        <v>3.6262674460217115</v>
      </c>
      <c r="P58" s="67">
        <f t="shared" si="47"/>
        <v>0.45040236591814092</v>
      </c>
    </row>
    <row r="59" spans="1:16" ht="20.100000000000001" customHeight="1" x14ac:dyDescent="0.25">
      <c r="A59" s="45" t="s">
        <v>210</v>
      </c>
      <c r="B59" s="25">
        <v>10.6</v>
      </c>
      <c r="C59" s="188">
        <v>48.72</v>
      </c>
      <c r="D59" s="345">
        <f t="shared" si="19"/>
        <v>4.8294889689915824E-5</v>
      </c>
      <c r="E59" s="295">
        <f t="shared" si="20"/>
        <v>1.9762723196167784E-4</v>
      </c>
      <c r="F59" s="67">
        <f t="shared" si="42"/>
        <v>3.5962264150943395</v>
      </c>
      <c r="H59" s="25">
        <v>4.7869999999999999</v>
      </c>
      <c r="I59" s="188">
        <v>20.221000000000004</v>
      </c>
      <c r="J59" s="345">
        <f t="shared" si="21"/>
        <v>9.4027745354323251E-5</v>
      </c>
      <c r="K59" s="295">
        <f t="shared" si="22"/>
        <v>3.4459398398310254E-4</v>
      </c>
      <c r="L59" s="67">
        <f t="shared" si="43"/>
        <v>3.2241487361604357</v>
      </c>
      <c r="N59" s="40">
        <f t="shared" si="45"/>
        <v>4.5160377358490571</v>
      </c>
      <c r="O59" s="201">
        <f t="shared" si="46"/>
        <v>4.1504515599343197</v>
      </c>
      <c r="P59" s="67">
        <f t="shared" si="47"/>
        <v>-8.0952861180200883E-2</v>
      </c>
    </row>
    <row r="60" spans="1:16" ht="20.100000000000001" customHeight="1" x14ac:dyDescent="0.25">
      <c r="A60" s="45" t="s">
        <v>217</v>
      </c>
      <c r="B60" s="25">
        <v>137.62</v>
      </c>
      <c r="C60" s="188">
        <v>89.439999999999984</v>
      </c>
      <c r="D60" s="345">
        <f t="shared" si="19"/>
        <v>6.2701346406851088E-4</v>
      </c>
      <c r="E60" s="295">
        <f t="shared" si="20"/>
        <v>3.6280335851092904E-4</v>
      </c>
      <c r="F60" s="67">
        <f t="shared" ref="F60:F61" si="48">(C60-B60)/B60</f>
        <v>-0.35009446301409691</v>
      </c>
      <c r="H60" s="25">
        <v>33.034999999999997</v>
      </c>
      <c r="I60" s="188">
        <v>18.664999999999999</v>
      </c>
      <c r="J60" s="345">
        <f t="shared" si="21"/>
        <v>6.488837618090805E-4</v>
      </c>
      <c r="K60" s="295">
        <f t="shared" si="22"/>
        <v>3.1807757831188406E-4</v>
      </c>
      <c r="L60" s="67">
        <f t="shared" ref="L60:L61" si="49">(I60-H60)/H60</f>
        <v>-0.43499318904192519</v>
      </c>
      <c r="N60" s="40">
        <f t="shared" ref="N60:N61" si="50">(H60/B60)*10</f>
        <v>2.4004505159133842</v>
      </c>
      <c r="O60" s="201"/>
      <c r="P60" s="67">
        <f t="shared" ref="P60:P61" si="51">(O60-N60)/N60</f>
        <v>-1</v>
      </c>
    </row>
    <row r="61" spans="1:16" ht="20.100000000000001" customHeight="1" thickBot="1" x14ac:dyDescent="0.3">
      <c r="A61" s="14" t="s">
        <v>17</v>
      </c>
      <c r="B61" s="25">
        <f>B62-SUM(B39:B60)</f>
        <v>137.69000000003143</v>
      </c>
      <c r="C61" s="188">
        <f>C62-SUM(C39:C60)</f>
        <v>146.23999999999069</v>
      </c>
      <c r="D61" s="345">
        <f t="shared" si="19"/>
        <v>6.2733239258547431E-4</v>
      </c>
      <c r="E61" s="295">
        <f t="shared" si="20"/>
        <v>5.9320620693912001E-4</v>
      </c>
      <c r="F61" s="67">
        <f t="shared" si="48"/>
        <v>6.2096012782027039E-2</v>
      </c>
      <c r="H61" s="25">
        <f>H62-SUM(H39:H60)</f>
        <v>45.211999999984982</v>
      </c>
      <c r="I61" s="188">
        <f>I62-SUM(I39:I60)</f>
        <v>53.039000000011583</v>
      </c>
      <c r="J61" s="345">
        <f t="shared" si="21"/>
        <v>8.8806818946276394E-4</v>
      </c>
      <c r="K61" s="295">
        <f t="shared" si="22"/>
        <v>9.0385838071726252E-4</v>
      </c>
      <c r="L61" s="67">
        <f t="shared" si="49"/>
        <v>0.17311775634851811</v>
      </c>
      <c r="N61" s="40">
        <f t="shared" si="50"/>
        <v>3.2836081051619335</v>
      </c>
      <c r="O61" s="201">
        <f t="shared" ref="O61" si="52">(I61/C61)*10</f>
        <v>3.6268462800885501</v>
      </c>
      <c r="P61" s="67">
        <f t="shared" si="51"/>
        <v>0.10453079780959112</v>
      </c>
    </row>
    <row r="62" spans="1:16" ht="26.25" customHeight="1" thickBot="1" x14ac:dyDescent="0.3">
      <c r="A62" s="18" t="s">
        <v>18</v>
      </c>
      <c r="B62" s="47">
        <v>219484.92</v>
      </c>
      <c r="C62" s="199">
        <v>246524.73</v>
      </c>
      <c r="D62" s="351">
        <f>SUM(D39:D61)</f>
        <v>1</v>
      </c>
      <c r="E62" s="352">
        <f>SUM(E39:E61)</f>
        <v>0.99999999999999989</v>
      </c>
      <c r="F62" s="72">
        <f t="shared" si="25"/>
        <v>0.12319666426285686</v>
      </c>
      <c r="G62" s="2"/>
      <c r="H62" s="47">
        <v>50910.50499999999</v>
      </c>
      <c r="I62" s="199">
        <v>58680.653000000013</v>
      </c>
      <c r="J62" s="351">
        <f>SUM(J39:J61)</f>
        <v>0.99999999999999989</v>
      </c>
      <c r="K62" s="352">
        <f>SUM(K39:K61)</f>
        <v>1</v>
      </c>
      <c r="L62" s="72">
        <f t="shared" si="26"/>
        <v>0.15262366774794367</v>
      </c>
      <c r="M62" s="2"/>
      <c r="N62" s="35">
        <f t="shared" si="23"/>
        <v>2.3195445500310448</v>
      </c>
      <c r="O62" s="194">
        <f t="shared" si="24"/>
        <v>2.3803150702162825</v>
      </c>
      <c r="P62" s="72">
        <f t="shared" si="8"/>
        <v>2.6199333047698701E-2</v>
      </c>
    </row>
    <row r="64" spans="1:16" ht="15.75" thickBot="1" x14ac:dyDescent="0.3"/>
    <row r="65" spans="1:16" x14ac:dyDescent="0.25">
      <c r="A65" s="468" t="s">
        <v>15</v>
      </c>
      <c r="B65" s="461" t="s">
        <v>1</v>
      </c>
      <c r="C65" s="452"/>
      <c r="D65" s="461" t="s">
        <v>116</v>
      </c>
      <c r="E65" s="452"/>
      <c r="F65" s="176" t="s">
        <v>0</v>
      </c>
      <c r="H65" s="471" t="s">
        <v>19</v>
      </c>
      <c r="I65" s="472"/>
      <c r="J65" s="461" t="s">
        <v>116</v>
      </c>
      <c r="K65" s="457"/>
      <c r="L65" s="176" t="s">
        <v>0</v>
      </c>
      <c r="N65" s="451" t="s">
        <v>22</v>
      </c>
      <c r="O65" s="452"/>
      <c r="P65" s="176" t="s">
        <v>0</v>
      </c>
    </row>
    <row r="66" spans="1:16" x14ac:dyDescent="0.25">
      <c r="A66" s="469"/>
      <c r="B66" s="462" t="str">
        <f>B5</f>
        <v>jan-dez</v>
      </c>
      <c r="C66" s="454"/>
      <c r="D66" s="462" t="str">
        <f>B5</f>
        <v>jan-dez</v>
      </c>
      <c r="E66" s="454"/>
      <c r="F66" s="177" t="str">
        <f>F37</f>
        <v>2021/2020</v>
      </c>
      <c r="H66" s="449" t="str">
        <f>B5</f>
        <v>jan-dez</v>
      </c>
      <c r="I66" s="454"/>
      <c r="J66" s="462" t="str">
        <f>B5</f>
        <v>jan-dez</v>
      </c>
      <c r="K66" s="450"/>
      <c r="L66" s="177" t="str">
        <f>L37</f>
        <v>2021/2020</v>
      </c>
      <c r="N66" s="449" t="str">
        <f>B5</f>
        <v>jan-dez</v>
      </c>
      <c r="O66" s="450"/>
      <c r="P66" s="177" t="str">
        <f>P37</f>
        <v>2021/2020</v>
      </c>
    </row>
    <row r="67" spans="1:16" ht="19.5" customHeight="1" thickBot="1" x14ac:dyDescent="0.3">
      <c r="A67" s="470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164</v>
      </c>
      <c r="B68" s="46">
        <v>102587.55</v>
      </c>
      <c r="C68" s="195">
        <v>109902.47999999998</v>
      </c>
      <c r="D68" s="345">
        <f>B68/$B$96</f>
        <v>0.23135466658175113</v>
      </c>
      <c r="E68" s="344">
        <f>C68/$C$96</f>
        <v>0.23531231448697651</v>
      </c>
      <c r="F68" s="76">
        <f t="shared" ref="F68:F76" si="53">(C68-B68)/B68</f>
        <v>7.1304266453385209E-2</v>
      </c>
      <c r="H68" s="25">
        <v>24340.183999999994</v>
      </c>
      <c r="I68" s="195">
        <v>26270.683999999997</v>
      </c>
      <c r="J68" s="359">
        <f>H68/$H$96</f>
        <v>0.22041949896563451</v>
      </c>
      <c r="K68" s="344">
        <f>I68/$I$96</f>
        <v>0.2259167841927931</v>
      </c>
      <c r="L68" s="76">
        <f t="shared" ref="L68:L76" si="54">(I68-H68)/H68</f>
        <v>7.9313287031848409E-2</v>
      </c>
      <c r="N68" s="49">
        <f t="shared" ref="N68:N96" si="55">(H68/B68)*10</f>
        <v>2.3726255281464459</v>
      </c>
      <c r="O68" s="197">
        <f t="shared" ref="O68:O96" si="56">(I68/C68)*10</f>
        <v>2.3903631655991751</v>
      </c>
      <c r="P68" s="76">
        <f t="shared" si="8"/>
        <v>7.4759532181996897E-3</v>
      </c>
    </row>
    <row r="69" spans="1:16" ht="20.100000000000001" customHeight="1" x14ac:dyDescent="0.25">
      <c r="A69" s="45" t="s">
        <v>162</v>
      </c>
      <c r="B69" s="25">
        <v>98087.569999999992</v>
      </c>
      <c r="C69" s="188">
        <v>88697.280000000013</v>
      </c>
      <c r="D69" s="345">
        <f t="shared" ref="D69:D95" si="57">B69/$B$96</f>
        <v>0.22120634573263687</v>
      </c>
      <c r="E69" s="295">
        <f t="shared" ref="E69:E95" si="58">C69/$C$96</f>
        <v>0.18990983866332606</v>
      </c>
      <c r="F69" s="67">
        <f t="shared" si="53"/>
        <v>-9.5733740778775334E-2</v>
      </c>
      <c r="H69" s="25">
        <v>23633.665999999994</v>
      </c>
      <c r="I69" s="188">
        <v>21444.933999999997</v>
      </c>
      <c r="J69" s="360">
        <f t="shared" ref="J69:J95" si="59">H69/$H$96</f>
        <v>0.21402142311007802</v>
      </c>
      <c r="K69" s="295">
        <f t="shared" ref="K69:K96" si="60">I69/$I$96</f>
        <v>0.18441737285967474</v>
      </c>
      <c r="L69" s="67">
        <f t="shared" si="54"/>
        <v>-9.2610769738389165E-2</v>
      </c>
      <c r="N69" s="48">
        <f t="shared" si="55"/>
        <v>2.4094455597177089</v>
      </c>
      <c r="O69" s="191">
        <f t="shared" si="56"/>
        <v>2.4177668131424088</v>
      </c>
      <c r="P69" s="67">
        <f t="shared" si="8"/>
        <v>3.4535967792004539E-3</v>
      </c>
    </row>
    <row r="70" spans="1:16" ht="20.100000000000001" customHeight="1" x14ac:dyDescent="0.25">
      <c r="A70" s="45" t="s">
        <v>163</v>
      </c>
      <c r="B70" s="25">
        <v>57077.73</v>
      </c>
      <c r="C70" s="188">
        <v>87955.540000000008</v>
      </c>
      <c r="D70" s="345">
        <f t="shared" si="57"/>
        <v>0.12872126484542437</v>
      </c>
      <c r="E70" s="295">
        <f t="shared" si="58"/>
        <v>0.188321698376159</v>
      </c>
      <c r="F70" s="67">
        <f t="shared" si="53"/>
        <v>0.54097824142620954</v>
      </c>
      <c r="H70" s="25">
        <v>13441.37</v>
      </c>
      <c r="I70" s="188">
        <v>20748.929</v>
      </c>
      <c r="J70" s="360">
        <f t="shared" si="59"/>
        <v>0.12172217107363328</v>
      </c>
      <c r="K70" s="295">
        <f t="shared" si="60"/>
        <v>0.17843202389113991</v>
      </c>
      <c r="L70" s="67">
        <f t="shared" si="54"/>
        <v>0.54366176959640267</v>
      </c>
      <c r="N70" s="48">
        <f t="shared" si="55"/>
        <v>2.3549237154315703</v>
      </c>
      <c r="O70" s="191">
        <f t="shared" si="56"/>
        <v>2.3590246845167453</v>
      </c>
      <c r="P70" s="67">
        <f t="shared" si="8"/>
        <v>1.741444556484681E-3</v>
      </c>
    </row>
    <row r="71" spans="1:16" ht="20.100000000000001" customHeight="1" x14ac:dyDescent="0.25">
      <c r="A71" s="45" t="s">
        <v>167</v>
      </c>
      <c r="B71" s="25">
        <v>36516.069999999992</v>
      </c>
      <c r="C71" s="188">
        <v>34388.32</v>
      </c>
      <c r="D71" s="345">
        <f t="shared" si="57"/>
        <v>8.2350764783113373E-2</v>
      </c>
      <c r="E71" s="295">
        <f t="shared" si="58"/>
        <v>7.362886779733073E-2</v>
      </c>
      <c r="F71" s="67">
        <f t="shared" si="53"/>
        <v>-5.8268866282707672E-2</v>
      </c>
      <c r="H71" s="25">
        <v>10439.971000000003</v>
      </c>
      <c r="I71" s="188">
        <v>10368.537</v>
      </c>
      <c r="J71" s="360">
        <f t="shared" si="59"/>
        <v>9.4542143848861435E-2</v>
      </c>
      <c r="K71" s="295">
        <f t="shared" si="60"/>
        <v>8.91650379496777E-2</v>
      </c>
      <c r="L71" s="67">
        <f t="shared" si="54"/>
        <v>-6.842356171296156E-3</v>
      </c>
      <c r="N71" s="48">
        <f t="shared" si="55"/>
        <v>2.8590072809039979</v>
      </c>
      <c r="O71" s="191">
        <f t="shared" si="56"/>
        <v>3.0151333359698871</v>
      </c>
      <c r="P71" s="67">
        <f t="shared" si="8"/>
        <v>5.4608484598375424E-2</v>
      </c>
    </row>
    <row r="72" spans="1:16" ht="20.100000000000001" customHeight="1" x14ac:dyDescent="0.25">
      <c r="A72" s="45" t="s">
        <v>169</v>
      </c>
      <c r="B72" s="25">
        <v>28118.849999999991</v>
      </c>
      <c r="C72" s="188">
        <v>22208.949999999997</v>
      </c>
      <c r="D72" s="345">
        <f t="shared" si="57"/>
        <v>6.3413417772549108E-2</v>
      </c>
      <c r="E72" s="295">
        <f t="shared" si="58"/>
        <v>4.7551605994928747E-2</v>
      </c>
      <c r="F72" s="67">
        <f t="shared" si="53"/>
        <v>-0.2101757362054279</v>
      </c>
      <c r="H72" s="25">
        <v>8524.8449999999957</v>
      </c>
      <c r="I72" s="188">
        <v>7446.6830000000018</v>
      </c>
      <c r="J72" s="360">
        <f t="shared" si="59"/>
        <v>7.7199172514870629E-2</v>
      </c>
      <c r="K72" s="295">
        <f t="shared" si="60"/>
        <v>6.4038327904334044E-2</v>
      </c>
      <c r="L72" s="67">
        <f t="shared" si="54"/>
        <v>-0.12647291534332816</v>
      </c>
      <c r="N72" s="48">
        <f t="shared" si="55"/>
        <v>3.0317189358739771</v>
      </c>
      <c r="O72" s="191">
        <f t="shared" si="56"/>
        <v>3.3530099351837901</v>
      </c>
      <c r="P72" s="67">
        <f t="shared" ref="P72:P76" si="61">(O72-N72)/N72</f>
        <v>0.10597651236993443</v>
      </c>
    </row>
    <row r="73" spans="1:16" ht="20.100000000000001" customHeight="1" x14ac:dyDescent="0.25">
      <c r="A73" s="45" t="s">
        <v>175</v>
      </c>
      <c r="B73" s="25">
        <v>32663.559999999998</v>
      </c>
      <c r="C73" s="188">
        <v>30390.10999999999</v>
      </c>
      <c r="D73" s="345">
        <f t="shared" si="57"/>
        <v>7.3662613379235797E-2</v>
      </c>
      <c r="E73" s="295">
        <f t="shared" si="58"/>
        <v>6.506829619871915E-2</v>
      </c>
      <c r="F73" s="67">
        <f t="shared" si="53"/>
        <v>-6.9602027458121773E-2</v>
      </c>
      <c r="H73" s="25">
        <v>6766.6660000000029</v>
      </c>
      <c r="I73" s="188">
        <v>6360.225999999996</v>
      </c>
      <c r="J73" s="360">
        <f t="shared" si="59"/>
        <v>6.1277479635642652E-2</v>
      </c>
      <c r="K73" s="295">
        <f t="shared" si="60"/>
        <v>5.4695256684576275E-2</v>
      </c>
      <c r="L73" s="67">
        <f t="shared" si="54"/>
        <v>-6.0065030548279864E-2</v>
      </c>
      <c r="N73" s="48">
        <f t="shared" ref="N73" si="62">(H73/B73)*10</f>
        <v>2.0716253831486844</v>
      </c>
      <c r="O73" s="191">
        <f t="shared" ref="O73" si="63">(I73/C73)*10</f>
        <v>2.0928604733579439</v>
      </c>
      <c r="P73" s="67">
        <f t="shared" ref="P73" si="64">(O73-N73)/N73</f>
        <v>1.0250448938303741E-2</v>
      </c>
    </row>
    <row r="74" spans="1:16" ht="20.100000000000001" customHeight="1" x14ac:dyDescent="0.25">
      <c r="A74" s="45" t="s">
        <v>176</v>
      </c>
      <c r="B74" s="25">
        <v>13257.139999999998</v>
      </c>
      <c r="C74" s="188">
        <v>14475.17</v>
      </c>
      <c r="D74" s="345">
        <f t="shared" si="57"/>
        <v>2.9897401824369483E-2</v>
      </c>
      <c r="E74" s="295">
        <f t="shared" si="58"/>
        <v>3.099280157547353E-2</v>
      </c>
      <c r="F74" s="67">
        <f t="shared" si="53"/>
        <v>9.1877282732173202E-2</v>
      </c>
      <c r="H74" s="25">
        <v>3947.1060000000002</v>
      </c>
      <c r="I74" s="188">
        <v>3975.1129999999998</v>
      </c>
      <c r="J74" s="360">
        <f t="shared" si="59"/>
        <v>3.5744147492239579E-2</v>
      </c>
      <c r="K74" s="295">
        <f t="shared" si="60"/>
        <v>3.4184292489794571E-2</v>
      </c>
      <c r="L74" s="67">
        <f t="shared" si="54"/>
        <v>7.095578380717317E-3</v>
      </c>
      <c r="N74" s="48">
        <f t="shared" si="55"/>
        <v>2.9773435295998993</v>
      </c>
      <c r="O74" s="191">
        <f t="shared" si="56"/>
        <v>2.7461598033045553</v>
      </c>
      <c r="P74" s="67">
        <f t="shared" si="61"/>
        <v>-7.7647649321276296E-2</v>
      </c>
    </row>
    <row r="75" spans="1:16" ht="20.100000000000001" customHeight="1" x14ac:dyDescent="0.25">
      <c r="A75" s="45" t="s">
        <v>172</v>
      </c>
      <c r="B75" s="25">
        <v>10791.89</v>
      </c>
      <c r="C75" s="188">
        <v>11801.5</v>
      </c>
      <c r="D75" s="345">
        <f t="shared" si="57"/>
        <v>2.4337788676471305E-2</v>
      </c>
      <c r="E75" s="295">
        <f t="shared" si="58"/>
        <v>2.5268203951521875E-2</v>
      </c>
      <c r="F75" s="67">
        <f t="shared" si="53"/>
        <v>9.3552658524132526E-2</v>
      </c>
      <c r="H75" s="25">
        <v>3183.5520000000001</v>
      </c>
      <c r="I75" s="188">
        <v>2821.7729999999997</v>
      </c>
      <c r="J75" s="360">
        <f t="shared" si="59"/>
        <v>2.8829565822963536E-2</v>
      </c>
      <c r="K75" s="295">
        <f t="shared" si="60"/>
        <v>2.4266055725159285E-2</v>
      </c>
      <c r="L75" s="67">
        <f t="shared" si="54"/>
        <v>-0.11364004734334493</v>
      </c>
      <c r="N75" s="48">
        <f t="shared" si="55"/>
        <v>2.9499485261617755</v>
      </c>
      <c r="O75" s="191">
        <f t="shared" si="56"/>
        <v>2.3910291064695164</v>
      </c>
      <c r="P75" s="67">
        <f t="shared" si="61"/>
        <v>-0.18946751603814524</v>
      </c>
    </row>
    <row r="76" spans="1:16" ht="20.100000000000001" customHeight="1" x14ac:dyDescent="0.25">
      <c r="A76" s="45" t="s">
        <v>181</v>
      </c>
      <c r="B76" s="25">
        <v>6220.7699999999986</v>
      </c>
      <c r="C76" s="188">
        <v>6944.2599999999984</v>
      </c>
      <c r="D76" s="345">
        <f t="shared" si="57"/>
        <v>1.4029033437602902E-2</v>
      </c>
      <c r="E76" s="295">
        <f t="shared" si="58"/>
        <v>1.4868362324483773E-2</v>
      </c>
      <c r="F76" s="67">
        <f t="shared" si="53"/>
        <v>0.11630232270281653</v>
      </c>
      <c r="H76" s="25">
        <v>1624.6079999999997</v>
      </c>
      <c r="I76" s="188">
        <v>1900.5519999999997</v>
      </c>
      <c r="J76" s="360">
        <f t="shared" si="59"/>
        <v>1.4712102479404493E-2</v>
      </c>
      <c r="K76" s="295">
        <f t="shared" si="60"/>
        <v>1.6343944300467445E-2</v>
      </c>
      <c r="L76" s="67">
        <f t="shared" si="54"/>
        <v>0.16985266599696666</v>
      </c>
      <c r="N76" s="48">
        <f t="shared" si="55"/>
        <v>2.6115866685313875</v>
      </c>
      <c r="O76" s="191">
        <f t="shared" si="56"/>
        <v>2.7368675712026915</v>
      </c>
      <c r="P76" s="67">
        <f t="shared" si="61"/>
        <v>4.7971183258396347E-2</v>
      </c>
    </row>
    <row r="77" spans="1:16" ht="20.100000000000001" customHeight="1" x14ac:dyDescent="0.25">
      <c r="A77" s="45" t="s">
        <v>197</v>
      </c>
      <c r="B77" s="25">
        <v>7291.3099999999995</v>
      </c>
      <c r="C77" s="188">
        <v>7053.8600000000006</v>
      </c>
      <c r="D77" s="345">
        <f t="shared" si="57"/>
        <v>1.6443307145888441E-2</v>
      </c>
      <c r="E77" s="295">
        <f t="shared" si="58"/>
        <v>1.5103026998727459E-2</v>
      </c>
      <c r="F77" s="67">
        <f t="shared" ref="F77:F80" si="65">(C77-B77)/B77</f>
        <v>-3.2566164379240349E-2</v>
      </c>
      <c r="H77" s="25">
        <v>1643.8230000000003</v>
      </c>
      <c r="I77" s="188">
        <v>1743.8890000000004</v>
      </c>
      <c r="J77" s="360">
        <f t="shared" si="59"/>
        <v>1.4886109408547871E-2</v>
      </c>
      <c r="K77" s="295">
        <f t="shared" si="60"/>
        <v>1.4996708683686572E-2</v>
      </c>
      <c r="L77" s="67">
        <f t="shared" ref="L77:L80" si="66">(I77-H77)/H77</f>
        <v>6.0873950540903742E-2</v>
      </c>
      <c r="N77" s="48">
        <f t="shared" si="55"/>
        <v>2.2544961056380823</v>
      </c>
      <c r="O77" s="191">
        <f t="shared" si="56"/>
        <v>2.4722478189246742</v>
      </c>
      <c r="P77" s="67">
        <f t="shared" ref="P77:P80" si="67">(O77-N77)/N77</f>
        <v>9.6585535340706338E-2</v>
      </c>
    </row>
    <row r="78" spans="1:16" ht="20.100000000000001" customHeight="1" x14ac:dyDescent="0.25">
      <c r="A78" s="45" t="s">
        <v>185</v>
      </c>
      <c r="B78" s="25">
        <v>4128.5300000000007</v>
      </c>
      <c r="C78" s="188">
        <v>4107.21</v>
      </c>
      <c r="D78" s="345">
        <f t="shared" si="57"/>
        <v>9.3106296195079926E-3</v>
      </c>
      <c r="E78" s="295">
        <f t="shared" si="58"/>
        <v>8.793951612229815E-3</v>
      </c>
      <c r="F78" s="67">
        <f t="shared" si="65"/>
        <v>-5.1640656601745936E-3</v>
      </c>
      <c r="H78" s="25">
        <v>2180.471</v>
      </c>
      <c r="I78" s="188">
        <v>1637.9099999999999</v>
      </c>
      <c r="J78" s="360">
        <f t="shared" si="59"/>
        <v>1.9745878886087968E-2</v>
      </c>
      <c r="K78" s="295">
        <f t="shared" si="60"/>
        <v>1.408533405514747E-2</v>
      </c>
      <c r="L78" s="67">
        <f t="shared" si="66"/>
        <v>-0.24882743223826417</v>
      </c>
      <c r="N78" s="48">
        <f t="shared" si="55"/>
        <v>5.2814706445151174</v>
      </c>
      <c r="O78" s="191">
        <f t="shared" si="56"/>
        <v>3.9878895892832356</v>
      </c>
      <c r="P78" s="67">
        <f t="shared" si="67"/>
        <v>-0.24492819184279369</v>
      </c>
    </row>
    <row r="79" spans="1:16" ht="20.100000000000001" customHeight="1" x14ac:dyDescent="0.25">
      <c r="A79" s="45" t="s">
        <v>178</v>
      </c>
      <c r="B79" s="25">
        <v>7695.11</v>
      </c>
      <c r="C79" s="188">
        <v>6451.7999999999993</v>
      </c>
      <c r="D79" s="345">
        <f t="shared" si="57"/>
        <v>1.7353953850734311E-2</v>
      </c>
      <c r="E79" s="295">
        <f t="shared" si="58"/>
        <v>1.3813955705158565E-2</v>
      </c>
      <c r="F79" s="67">
        <f t="shared" si="65"/>
        <v>-0.16157143952458125</v>
      </c>
      <c r="H79" s="25">
        <v>1319.0009999999997</v>
      </c>
      <c r="I79" s="188">
        <v>1257.8899999999999</v>
      </c>
      <c r="J79" s="360">
        <f t="shared" si="59"/>
        <v>1.1944590868958545E-2</v>
      </c>
      <c r="K79" s="295">
        <f t="shared" si="60"/>
        <v>1.0817322596863962E-2</v>
      </c>
      <c r="L79" s="67">
        <f t="shared" si="66"/>
        <v>-4.633127647363413E-2</v>
      </c>
      <c r="N79" s="48">
        <f t="shared" si="55"/>
        <v>1.7140768617992463</v>
      </c>
      <c r="O79" s="191">
        <f t="shared" si="56"/>
        <v>1.9496729594841749</v>
      </c>
      <c r="P79" s="67">
        <f t="shared" si="67"/>
        <v>0.13744780233345316</v>
      </c>
    </row>
    <row r="80" spans="1:16" ht="20.100000000000001" customHeight="1" x14ac:dyDescent="0.25">
      <c r="A80" s="45" t="s">
        <v>212</v>
      </c>
      <c r="B80" s="25">
        <v>4660.0899999999992</v>
      </c>
      <c r="C80" s="188">
        <v>4856.66</v>
      </c>
      <c r="D80" s="345">
        <f t="shared" si="57"/>
        <v>1.0509399709720648E-2</v>
      </c>
      <c r="E80" s="295">
        <f t="shared" si="58"/>
        <v>1.0398599788433523E-2</v>
      </c>
      <c r="F80" s="67">
        <f t="shared" si="65"/>
        <v>4.2181588767599046E-2</v>
      </c>
      <c r="H80" s="25">
        <v>1038.0140000000001</v>
      </c>
      <c r="I80" s="188">
        <v>974.80700000000002</v>
      </c>
      <c r="J80" s="360">
        <f t="shared" si="59"/>
        <v>9.400032711310409E-3</v>
      </c>
      <c r="K80" s="295">
        <f t="shared" si="60"/>
        <v>8.3829283869664029E-3</v>
      </c>
      <c r="L80" s="67">
        <f t="shared" si="66"/>
        <v>-6.0892242301163663E-2</v>
      </c>
      <c r="N80" s="48">
        <f t="shared" si="55"/>
        <v>2.2274548345632814</v>
      </c>
      <c r="O80" s="191">
        <f t="shared" si="56"/>
        <v>2.0071551230681171</v>
      </c>
      <c r="P80" s="67">
        <f t="shared" si="67"/>
        <v>-9.8901988079303393E-2</v>
      </c>
    </row>
    <row r="81" spans="1:16" ht="20.100000000000001" customHeight="1" x14ac:dyDescent="0.25">
      <c r="A81" s="45" t="s">
        <v>198</v>
      </c>
      <c r="B81" s="25">
        <v>2913.8900000000003</v>
      </c>
      <c r="C81" s="188">
        <v>4554.38</v>
      </c>
      <c r="D81" s="345">
        <f t="shared" si="57"/>
        <v>6.5713826814842429E-3</v>
      </c>
      <c r="E81" s="295">
        <f t="shared" si="58"/>
        <v>9.7513877653461166E-3</v>
      </c>
      <c r="F81" s="67">
        <f t="shared" ref="F81:F94" si="68">(C81-B81)/B81</f>
        <v>0.56298968046151354</v>
      </c>
      <c r="H81" s="25">
        <v>632.29700000000003</v>
      </c>
      <c r="I81" s="188">
        <v>966.63400000000001</v>
      </c>
      <c r="J81" s="360">
        <f t="shared" si="59"/>
        <v>5.7259463583953941E-3</v>
      </c>
      <c r="K81" s="295">
        <f t="shared" si="60"/>
        <v>8.3126440396990194E-3</v>
      </c>
      <c r="L81" s="67">
        <f t="shared" ref="L81:L94" si="69">(I81-H81)/H81</f>
        <v>0.528765754068104</v>
      </c>
      <c r="N81" s="48">
        <f t="shared" si="55"/>
        <v>2.1699412126058295</v>
      </c>
      <c r="O81" s="191">
        <f t="shared" si="56"/>
        <v>2.1224272019462584</v>
      </c>
      <c r="P81" s="67">
        <f t="shared" ref="P81:P87" si="70">(O81-N81)/N81</f>
        <v>-2.1896450642786145E-2</v>
      </c>
    </row>
    <row r="82" spans="1:16" ht="20.100000000000001" customHeight="1" x14ac:dyDescent="0.25">
      <c r="A82" s="45" t="s">
        <v>184</v>
      </c>
      <c r="B82" s="25">
        <v>5418.9099999999989</v>
      </c>
      <c r="C82" s="188">
        <v>2433.33</v>
      </c>
      <c r="D82" s="345">
        <f t="shared" si="57"/>
        <v>1.2220684832482271E-2</v>
      </c>
      <c r="E82" s="295">
        <f t="shared" si="58"/>
        <v>5.2100053994286084E-3</v>
      </c>
      <c r="F82" s="67">
        <f t="shared" si="68"/>
        <v>-0.55095581952828143</v>
      </c>
      <c r="H82" s="25">
        <v>1638.4569999999997</v>
      </c>
      <c r="I82" s="188">
        <v>824.49400000000003</v>
      </c>
      <c r="J82" s="360">
        <f t="shared" si="59"/>
        <v>1.4837516060549774E-2</v>
      </c>
      <c r="K82" s="295">
        <f t="shared" si="60"/>
        <v>7.0903000875901364E-3</v>
      </c>
      <c r="L82" s="67">
        <f t="shared" si="69"/>
        <v>-0.49678630565220799</v>
      </c>
      <c r="N82" s="48">
        <f t="shared" si="55"/>
        <v>3.0235914602752212</v>
      </c>
      <c r="O82" s="191">
        <f t="shared" si="56"/>
        <v>3.3883361484056831</v>
      </c>
      <c r="P82" s="67">
        <f t="shared" si="70"/>
        <v>0.12063292707450006</v>
      </c>
    </row>
    <row r="83" spans="1:16" ht="20.100000000000001" customHeight="1" x14ac:dyDescent="0.25">
      <c r="A83" s="45" t="s">
        <v>199</v>
      </c>
      <c r="B83" s="25">
        <v>5127.46</v>
      </c>
      <c r="C83" s="188">
        <v>3511.5500000000015</v>
      </c>
      <c r="D83" s="345">
        <f t="shared" si="57"/>
        <v>1.1563408997595377E-2</v>
      </c>
      <c r="E83" s="295">
        <f t="shared" si="58"/>
        <v>7.5185833653320907E-3</v>
      </c>
      <c r="F83" s="67">
        <f t="shared" si="68"/>
        <v>-0.31514824103942274</v>
      </c>
      <c r="H83" s="25">
        <v>1005.649</v>
      </c>
      <c r="I83" s="188">
        <v>752.53800000000012</v>
      </c>
      <c r="J83" s="360">
        <f t="shared" si="59"/>
        <v>9.1069421954777102E-3</v>
      </c>
      <c r="K83" s="295">
        <f t="shared" si="60"/>
        <v>6.4715088858316814E-3</v>
      </c>
      <c r="L83" s="67">
        <f t="shared" si="69"/>
        <v>-0.25168920766589525</v>
      </c>
      <c r="N83" s="48">
        <f t="shared" si="55"/>
        <v>1.9613005269665682</v>
      </c>
      <c r="O83" s="191">
        <f t="shared" si="56"/>
        <v>2.1430365508108946</v>
      </c>
      <c r="P83" s="67">
        <f t="shared" si="70"/>
        <v>9.2660977420633825E-2</v>
      </c>
    </row>
    <row r="84" spans="1:16" ht="20.100000000000001" customHeight="1" x14ac:dyDescent="0.25">
      <c r="A84" s="45" t="s">
        <v>201</v>
      </c>
      <c r="B84" s="25">
        <v>2807.39</v>
      </c>
      <c r="C84" s="188">
        <v>3213.1899999999996</v>
      </c>
      <c r="D84" s="345">
        <f t="shared" si="57"/>
        <v>6.3312046872641197E-3</v>
      </c>
      <c r="E84" s="295">
        <f t="shared" si="58"/>
        <v>6.8797644583307683E-3</v>
      </c>
      <c r="F84" s="67">
        <f t="shared" si="68"/>
        <v>0.14454707041059481</v>
      </c>
      <c r="H84" s="25">
        <v>480.20299999999992</v>
      </c>
      <c r="I84" s="188">
        <v>589.85600000000011</v>
      </c>
      <c r="J84" s="360">
        <f t="shared" si="59"/>
        <v>4.3486156333820067E-3</v>
      </c>
      <c r="K84" s="295">
        <f t="shared" si="60"/>
        <v>5.072512411813267E-3</v>
      </c>
      <c r="L84" s="67">
        <f t="shared" si="69"/>
        <v>0.22834717817256495</v>
      </c>
      <c r="N84" s="48">
        <f t="shared" ref="N84" si="71">(H84/B84)*10</f>
        <v>1.710496226032008</v>
      </c>
      <c r="O84" s="191">
        <f t="shared" ref="O84" si="72">(I84/C84)*10</f>
        <v>1.835733336652984</v>
      </c>
      <c r="P84" s="67">
        <f t="shared" ref="P84" si="73">(O84-N84)/N84</f>
        <v>7.3216829546300585E-2</v>
      </c>
    </row>
    <row r="85" spans="1:16" ht="20.100000000000001" customHeight="1" x14ac:dyDescent="0.25">
      <c r="A85" s="45" t="s">
        <v>203</v>
      </c>
      <c r="B85" s="25">
        <v>1351.1899999999998</v>
      </c>
      <c r="C85" s="188">
        <v>2012.6699999999998</v>
      </c>
      <c r="D85" s="345">
        <f t="shared" si="57"/>
        <v>3.0471934648853222E-3</v>
      </c>
      <c r="E85" s="295">
        <f t="shared" si="58"/>
        <v>4.3093298349455179E-3</v>
      </c>
      <c r="F85" s="67">
        <f t="shared" si="68"/>
        <v>0.48955365270613321</v>
      </c>
      <c r="H85" s="25">
        <v>379.05</v>
      </c>
      <c r="I85" s="188">
        <v>562.94699999999989</v>
      </c>
      <c r="J85" s="360">
        <f t="shared" si="59"/>
        <v>3.4325957060523365E-3</v>
      </c>
      <c r="K85" s="295">
        <f t="shared" si="60"/>
        <v>4.8411063796808748E-3</v>
      </c>
      <c r="L85" s="67">
        <f t="shared" si="69"/>
        <v>0.48515235457063677</v>
      </c>
      <c r="N85" s="48">
        <f t="shared" si="55"/>
        <v>2.8053049534114378</v>
      </c>
      <c r="O85" s="191">
        <f t="shared" si="56"/>
        <v>2.7970159042465976</v>
      </c>
      <c r="P85" s="67">
        <f t="shared" si="70"/>
        <v>-2.9547765046934213E-3</v>
      </c>
    </row>
    <row r="86" spans="1:16" ht="20.100000000000001" customHeight="1" x14ac:dyDescent="0.25">
      <c r="A86" s="45" t="s">
        <v>200</v>
      </c>
      <c r="B86" s="25">
        <v>2625.3700000000003</v>
      </c>
      <c r="C86" s="188">
        <v>2426.2399999999998</v>
      </c>
      <c r="D86" s="345">
        <f t="shared" si="57"/>
        <v>5.9207145604289408E-3</v>
      </c>
      <c r="E86" s="295">
        <f t="shared" si="58"/>
        <v>5.1948249930382088E-3</v>
      </c>
      <c r="F86" s="67">
        <f t="shared" si="68"/>
        <v>-7.5848356612591955E-2</v>
      </c>
      <c r="H86" s="25">
        <v>619.7030000000002</v>
      </c>
      <c r="I86" s="188">
        <v>489.82299999999998</v>
      </c>
      <c r="J86" s="360">
        <f t="shared" si="59"/>
        <v>5.6118977887554457E-3</v>
      </c>
      <c r="K86" s="295">
        <f t="shared" si="60"/>
        <v>4.2122708713509894E-3</v>
      </c>
      <c r="L86" s="67">
        <f t="shared" si="69"/>
        <v>-0.20958426859318122</v>
      </c>
      <c r="N86" s="48">
        <f t="shared" si="55"/>
        <v>2.3604406236073396</v>
      </c>
      <c r="O86" s="191">
        <f t="shared" si="56"/>
        <v>2.0188563373780006</v>
      </c>
      <c r="P86" s="67">
        <f t="shared" si="70"/>
        <v>-0.14471208587628584</v>
      </c>
    </row>
    <row r="87" spans="1:16" ht="20.100000000000001" customHeight="1" x14ac:dyDescent="0.25">
      <c r="A87" s="45" t="s">
        <v>207</v>
      </c>
      <c r="B87" s="25">
        <v>1757.24</v>
      </c>
      <c r="C87" s="188">
        <v>2479.4500000000003</v>
      </c>
      <c r="D87" s="345">
        <f t="shared" si="57"/>
        <v>3.9629143527076761E-3</v>
      </c>
      <c r="E87" s="295">
        <f t="shared" si="58"/>
        <v>5.3087529795026829E-3</v>
      </c>
      <c r="F87" s="67">
        <f t="shared" si="68"/>
        <v>0.41099109967904229</v>
      </c>
      <c r="H87" s="25">
        <v>333.99599999999998</v>
      </c>
      <c r="I87" s="188">
        <v>467.92399999999986</v>
      </c>
      <c r="J87" s="360">
        <f t="shared" si="59"/>
        <v>3.0245963209039866E-3</v>
      </c>
      <c r="K87" s="295">
        <f t="shared" si="60"/>
        <v>4.0239487227142047E-3</v>
      </c>
      <c r="L87" s="67">
        <f t="shared" si="69"/>
        <v>0.40098683816572622</v>
      </c>
      <c r="N87" s="48">
        <f t="shared" si="55"/>
        <v>1.9006851653729711</v>
      </c>
      <c r="O87" s="191">
        <f t="shared" si="56"/>
        <v>1.8872088568029191</v>
      </c>
      <c r="P87" s="67">
        <f t="shared" si="70"/>
        <v>-7.090237150037179E-3</v>
      </c>
    </row>
    <row r="88" spans="1:16" ht="20.100000000000001" customHeight="1" x14ac:dyDescent="0.25">
      <c r="A88" s="45" t="s">
        <v>196</v>
      </c>
      <c r="B88" s="25">
        <v>194.02</v>
      </c>
      <c r="C88" s="188">
        <v>242.24</v>
      </c>
      <c r="D88" s="345">
        <f t="shared" si="57"/>
        <v>4.3755243604308078E-4</v>
      </c>
      <c r="E88" s="295">
        <f t="shared" si="58"/>
        <v>5.1866031650355112E-4</v>
      </c>
      <c r="F88" s="67">
        <f t="shared" si="68"/>
        <v>0.24853107927017831</v>
      </c>
      <c r="H88" s="25">
        <v>352.916</v>
      </c>
      <c r="I88" s="188">
        <v>411.14499999999992</v>
      </c>
      <c r="J88" s="360">
        <f t="shared" ref="J88" si="74">H88/$H$96</f>
        <v>3.1959317931596525E-3</v>
      </c>
      <c r="K88" s="295">
        <f t="shared" ref="K88" si="75">I88/$I$96</f>
        <v>3.5356733093415429E-3</v>
      </c>
      <c r="L88" s="67">
        <f t="shared" si="69"/>
        <v>0.16499393623411784</v>
      </c>
      <c r="N88" s="48">
        <f t="shared" ref="N88:N92" si="76">(H88/B88)*10</f>
        <v>18.189671167920832</v>
      </c>
      <c r="O88" s="191">
        <f t="shared" ref="O88:O92" si="77">(I88/C88)*10</f>
        <v>16.972630449141345</v>
      </c>
      <c r="P88" s="67">
        <f t="shared" ref="P88:P92" si="78">(O88-N88)/N88</f>
        <v>-6.6908340867967445E-2</v>
      </c>
    </row>
    <row r="89" spans="1:16" ht="20.100000000000001" customHeight="1" x14ac:dyDescent="0.25">
      <c r="A89" s="45" t="s">
        <v>219</v>
      </c>
      <c r="B89" s="25">
        <v>1061.92</v>
      </c>
      <c r="C89" s="188">
        <v>1711.0000000000002</v>
      </c>
      <c r="D89" s="345">
        <f t="shared" si="57"/>
        <v>2.3948339495045274E-3</v>
      </c>
      <c r="E89" s="295">
        <f t="shared" si="58"/>
        <v>3.6634238834939567E-3</v>
      </c>
      <c r="F89" s="67">
        <f t="shared" si="68"/>
        <v>0.61123248455627555</v>
      </c>
      <c r="H89" s="25">
        <v>244.73400000000001</v>
      </c>
      <c r="I89" s="188">
        <v>397.26799999999997</v>
      </c>
      <c r="J89" s="360">
        <f t="shared" si="59"/>
        <v>2.2162587456140679E-3</v>
      </c>
      <c r="K89" s="295">
        <f t="shared" si="60"/>
        <v>3.4163369717629937E-3</v>
      </c>
      <c r="L89" s="67">
        <f t="shared" si="69"/>
        <v>0.62326444221072652</v>
      </c>
      <c r="N89" s="48">
        <f t="shared" si="76"/>
        <v>2.304636884134398</v>
      </c>
      <c r="O89" s="191">
        <f t="shared" si="77"/>
        <v>2.3218468731735822</v>
      </c>
      <c r="P89" s="67">
        <f t="shared" si="78"/>
        <v>7.4675490779746254E-3</v>
      </c>
    </row>
    <row r="90" spans="1:16" ht="20.100000000000001" customHeight="1" x14ac:dyDescent="0.25">
      <c r="A90" s="45" t="s">
        <v>182</v>
      </c>
      <c r="B90" s="25">
        <v>1326.34</v>
      </c>
      <c r="C90" s="188">
        <v>1909.3999999999996</v>
      </c>
      <c r="D90" s="345">
        <f t="shared" si="57"/>
        <v>2.9911519329006275E-3</v>
      </c>
      <c r="E90" s="295">
        <f t="shared" si="58"/>
        <v>4.0882183303000341E-3</v>
      </c>
      <c r="F90" s="67">
        <f t="shared" si="68"/>
        <v>0.43960070570140369</v>
      </c>
      <c r="H90" s="25">
        <v>216.08199999999997</v>
      </c>
      <c r="I90" s="188">
        <v>375.03899999999993</v>
      </c>
      <c r="J90" s="360">
        <f t="shared" si="59"/>
        <v>1.9567923634222421E-3</v>
      </c>
      <c r="K90" s="295">
        <f t="shared" si="60"/>
        <v>3.225176962536679E-3</v>
      </c>
      <c r="L90" s="67">
        <f t="shared" si="69"/>
        <v>0.73563276904138242</v>
      </c>
      <c r="N90" s="48">
        <f t="shared" si="76"/>
        <v>1.6291599439057858</v>
      </c>
      <c r="O90" s="191">
        <f t="shared" si="77"/>
        <v>1.9641719912014246</v>
      </c>
      <c r="P90" s="67">
        <f t="shared" si="78"/>
        <v>0.20563484177770366</v>
      </c>
    </row>
    <row r="91" spans="1:16" ht="20.100000000000001" customHeight="1" x14ac:dyDescent="0.25">
      <c r="A91" s="45" t="s">
        <v>220</v>
      </c>
      <c r="B91" s="25">
        <v>1393.4099999999999</v>
      </c>
      <c r="C91" s="188">
        <v>2128.0600000000004</v>
      </c>
      <c r="D91" s="345">
        <f t="shared" si="57"/>
        <v>3.1424076894484543E-3</v>
      </c>
      <c r="E91" s="295">
        <f t="shared" si="58"/>
        <v>4.556391484224518E-3</v>
      </c>
      <c r="F91" s="67">
        <f t="shared" si="68"/>
        <v>0.52723175519050436</v>
      </c>
      <c r="H91" s="25">
        <v>192.23600000000002</v>
      </c>
      <c r="I91" s="188">
        <v>294.58199999999999</v>
      </c>
      <c r="J91" s="360">
        <f t="shared" si="59"/>
        <v>1.740848089034895E-3</v>
      </c>
      <c r="K91" s="295">
        <f t="shared" si="60"/>
        <v>2.5332807520763974E-3</v>
      </c>
      <c r="L91" s="67">
        <f t="shared" si="69"/>
        <v>0.53239767785430392</v>
      </c>
      <c r="N91" s="48">
        <f t="shared" si="76"/>
        <v>1.3796082990648841</v>
      </c>
      <c r="O91" s="191">
        <f t="shared" si="77"/>
        <v>1.384274879467684</v>
      </c>
      <c r="P91" s="67">
        <f t="shared" si="78"/>
        <v>3.3825401064656881E-3</v>
      </c>
    </row>
    <row r="92" spans="1:16" ht="20.100000000000001" customHeight="1" x14ac:dyDescent="0.25">
      <c r="A92" s="45" t="s">
        <v>204</v>
      </c>
      <c r="B92" s="25">
        <v>452.90999999999997</v>
      </c>
      <c r="C92" s="188">
        <v>798.26999999999987</v>
      </c>
      <c r="D92" s="345">
        <f t="shared" si="57"/>
        <v>1.0213992052792067E-3</v>
      </c>
      <c r="E92" s="295">
        <f t="shared" si="58"/>
        <v>1.70917672909218E-3</v>
      </c>
      <c r="F92" s="67">
        <f t="shared" si="68"/>
        <v>0.7625356030999535</v>
      </c>
      <c r="H92" s="25">
        <v>228.43</v>
      </c>
      <c r="I92" s="188">
        <v>257.995</v>
      </c>
      <c r="J92" s="360">
        <f t="shared" si="59"/>
        <v>2.0686132096914265E-3</v>
      </c>
      <c r="K92" s="295">
        <f t="shared" si="60"/>
        <v>2.2186480084728536E-3</v>
      </c>
      <c r="L92" s="67">
        <f t="shared" si="69"/>
        <v>0.1294269579302193</v>
      </c>
      <c r="N92" s="48">
        <f t="shared" si="76"/>
        <v>5.0436068976176287</v>
      </c>
      <c r="O92" s="191">
        <f t="shared" si="77"/>
        <v>3.2319265411452269</v>
      </c>
      <c r="P92" s="67">
        <f t="shared" si="78"/>
        <v>-0.35920332279031447</v>
      </c>
    </row>
    <row r="93" spans="1:16" ht="20.100000000000001" customHeight="1" x14ac:dyDescent="0.25">
      <c r="A93" s="45" t="s">
        <v>221</v>
      </c>
      <c r="B93" s="25">
        <v>540.13</v>
      </c>
      <c r="C93" s="188">
        <v>873.40000000000009</v>
      </c>
      <c r="D93" s="345">
        <f t="shared" si="57"/>
        <v>1.218097089371968E-3</v>
      </c>
      <c r="E93" s="295">
        <f t="shared" si="58"/>
        <v>1.8700376504053897E-3</v>
      </c>
      <c r="F93" s="67">
        <f t="shared" si="68"/>
        <v>0.61701812526613986</v>
      </c>
      <c r="H93" s="25">
        <v>122.31599999999999</v>
      </c>
      <c r="I93" s="188">
        <v>231.10300000000001</v>
      </c>
      <c r="J93" s="360">
        <f t="shared" si="59"/>
        <v>1.1076675277179727E-3</v>
      </c>
      <c r="K93" s="295">
        <f t="shared" si="60"/>
        <v>1.9873881691587123E-3</v>
      </c>
      <c r="L93" s="67">
        <f t="shared" si="69"/>
        <v>0.88939304751626957</v>
      </c>
      <c r="N93" s="48">
        <f t="shared" ref="N93" si="79">(H93/B93)*10</f>
        <v>2.2645659378297816</v>
      </c>
      <c r="O93" s="191">
        <f t="shared" ref="O93" si="80">(I93/C93)*10</f>
        <v>2.646015571330433</v>
      </c>
      <c r="P93" s="67">
        <f t="shared" ref="P93" si="81">(O93-N93)/N93</f>
        <v>0.16844271439771319</v>
      </c>
    </row>
    <row r="94" spans="1:16" ht="20.100000000000001" customHeight="1" x14ac:dyDescent="0.25">
      <c r="A94" s="45" t="s">
        <v>216</v>
      </c>
      <c r="B94" s="25">
        <v>595.25</v>
      </c>
      <c r="C94" s="188">
        <v>794.23999999999978</v>
      </c>
      <c r="D94" s="345">
        <f t="shared" si="57"/>
        <v>1.3424032963335936E-3</v>
      </c>
      <c r="E94" s="295">
        <f t="shared" si="58"/>
        <v>1.7005480918914314E-3</v>
      </c>
      <c r="F94" s="67">
        <f t="shared" si="68"/>
        <v>0.33429651406971822</v>
      </c>
      <c r="H94" s="25">
        <v>155.02100000000002</v>
      </c>
      <c r="I94" s="188">
        <v>224.29599999999999</v>
      </c>
      <c r="J94" s="360">
        <f t="shared" si="59"/>
        <v>1.4038370108110784E-3</v>
      </c>
      <c r="K94" s="295">
        <f t="shared" si="60"/>
        <v>1.9288508448164778E-3</v>
      </c>
      <c r="L94" s="67">
        <f t="shared" si="69"/>
        <v>0.44687493952432233</v>
      </c>
      <c r="N94" s="48">
        <f t="shared" ref="N94" si="82">(H94/B94)*10</f>
        <v>2.6043007139857206</v>
      </c>
      <c r="O94" s="191">
        <f t="shared" ref="O94" si="83">(I94/C94)*10</f>
        <v>2.8240330378726841</v>
      </c>
      <c r="P94" s="67">
        <f t="shared" ref="P94" si="84">(O94-N94)/N94</f>
        <v>8.4372869349130131E-2</v>
      </c>
    </row>
    <row r="95" spans="1:16" ht="20.100000000000001" customHeight="1" thickBot="1" x14ac:dyDescent="0.3">
      <c r="A95" s="14" t="s">
        <v>17</v>
      </c>
      <c r="B95" s="25">
        <f>B96-SUM(B68:B94)</f>
        <v>6759.5400000000373</v>
      </c>
      <c r="C95" s="188">
        <f>C96-SUM(C68:C94)</f>
        <v>8728.859999999986</v>
      </c>
      <c r="D95" s="345">
        <f t="shared" si="57"/>
        <v>1.5244063465264728E-2</v>
      </c>
      <c r="E95" s="295">
        <f t="shared" si="58"/>
        <v>1.8689371244696086E-2</v>
      </c>
      <c r="F95" s="67">
        <f>(C95-B95)/B95</f>
        <v>0.29133935149432327</v>
      </c>
      <c r="H95" s="25">
        <f>H96-SUM(H68:H94)</f>
        <v>1742.2700000000186</v>
      </c>
      <c r="I95" s="188">
        <f>I96-SUM(I68:I94)</f>
        <v>2487.2110000000248</v>
      </c>
      <c r="J95" s="361">
        <f t="shared" si="59"/>
        <v>1.5777624378799281E-2</v>
      </c>
      <c r="K95" s="295">
        <f t="shared" si="60"/>
        <v>2.1388963862872652E-2</v>
      </c>
      <c r="L95" s="67">
        <f t="shared" ref="L95" si="85">(I95-H95)/H95</f>
        <v>0.42756920569142454</v>
      </c>
      <c r="N95" s="48">
        <f t="shared" si="55"/>
        <v>2.5774978770744887</v>
      </c>
      <c r="O95" s="191">
        <f t="shared" si="56"/>
        <v>2.8494110342015211</v>
      </c>
      <c r="P95" s="67">
        <f t="shared" ref="P95" si="86">(O95-N95)/N95</f>
        <v>0.10549500721050416</v>
      </c>
    </row>
    <row r="96" spans="1:16" ht="26.25" customHeight="1" thickBot="1" x14ac:dyDescent="0.3">
      <c r="A96" s="18" t="s">
        <v>18</v>
      </c>
      <c r="B96" s="23">
        <v>443421.14000000007</v>
      </c>
      <c r="C96" s="193">
        <v>467049.42000000004</v>
      </c>
      <c r="D96" s="341">
        <f>SUM(D68:D95)</f>
        <v>1</v>
      </c>
      <c r="E96" s="342">
        <f>SUM(E68:E95)</f>
        <v>0.99999999999999978</v>
      </c>
      <c r="F96" s="72">
        <f>(C96-B96)/B96</f>
        <v>5.3286318284238694E-2</v>
      </c>
      <c r="G96" s="2"/>
      <c r="H96" s="23">
        <v>110426.63699999999</v>
      </c>
      <c r="I96" s="193">
        <v>116284.78200000002</v>
      </c>
      <c r="J96" s="353">
        <f t="shared" ref="J96" si="87">H96/$H$96</f>
        <v>1</v>
      </c>
      <c r="K96" s="342">
        <f t="shared" si="60"/>
        <v>1</v>
      </c>
      <c r="L96" s="72">
        <f>(I96-H96)/H96</f>
        <v>5.3050107828603289E-2</v>
      </c>
      <c r="M96" s="2"/>
      <c r="N96" s="44">
        <f t="shared" si="55"/>
        <v>2.4903331627355425</v>
      </c>
      <c r="O96" s="198">
        <f t="shared" si="56"/>
        <v>2.4897746795189257</v>
      </c>
      <c r="P96" s="72">
        <f>(O96-N96)/N96</f>
        <v>-2.2426044232704375E-4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99</v>
      </c>
      <c r="B1" s="6"/>
    </row>
    <row r="3" spans="1:19" ht="15.75" thickBot="1" x14ac:dyDescent="0.3"/>
    <row r="4" spans="1:19" x14ac:dyDescent="0.25">
      <c r="A4" s="440" t="s">
        <v>16</v>
      </c>
      <c r="B4" s="458"/>
      <c r="C4" s="458"/>
      <c r="D4" s="458"/>
      <c r="E4" s="461" t="s">
        <v>1</v>
      </c>
      <c r="F4" s="457"/>
      <c r="G4" s="452" t="s">
        <v>116</v>
      </c>
      <c r="H4" s="452"/>
      <c r="I4" s="176" t="s">
        <v>0</v>
      </c>
      <c r="K4" s="453" t="s">
        <v>19</v>
      </c>
      <c r="L4" s="452"/>
      <c r="M4" s="464" t="s">
        <v>116</v>
      </c>
      <c r="N4" s="465"/>
      <c r="O4" s="176" t="s">
        <v>0</v>
      </c>
      <c r="P4"/>
      <c r="Q4" s="451" t="s">
        <v>22</v>
      </c>
      <c r="R4" s="452"/>
      <c r="S4" s="176" t="s">
        <v>0</v>
      </c>
    </row>
    <row r="5" spans="1:19" x14ac:dyDescent="0.25">
      <c r="A5" s="459"/>
      <c r="B5" s="460"/>
      <c r="C5" s="460"/>
      <c r="D5" s="460"/>
      <c r="E5" s="462" t="s">
        <v>157</v>
      </c>
      <c r="F5" s="450"/>
      <c r="G5" s="454" t="str">
        <f>E5</f>
        <v>jan-dez</v>
      </c>
      <c r="H5" s="454"/>
      <c r="I5" s="177" t="s">
        <v>123</v>
      </c>
      <c r="K5" s="449" t="str">
        <f>E5</f>
        <v>jan-dez</v>
      </c>
      <c r="L5" s="454"/>
      <c r="M5" s="455" t="str">
        <f>E5</f>
        <v>jan-dez</v>
      </c>
      <c r="N5" s="456"/>
      <c r="O5" s="177" t="str">
        <f>I5</f>
        <v>2021/2020</v>
      </c>
      <c r="P5"/>
      <c r="Q5" s="449" t="str">
        <f>E5</f>
        <v>jan-dez</v>
      </c>
      <c r="R5" s="450"/>
      <c r="S5" s="177" t="str">
        <f>O5</f>
        <v>2021/2020</v>
      </c>
    </row>
    <row r="6" spans="1:19" ht="15.75" thickBot="1" x14ac:dyDescent="0.3">
      <c r="A6" s="441"/>
      <c r="B6" s="467"/>
      <c r="C6" s="467"/>
      <c r="D6" s="467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410084.47000000026</v>
      </c>
      <c r="F7" s="193">
        <v>407536.24</v>
      </c>
      <c r="G7" s="341">
        <f>E7/E15</f>
        <v>0.37650988615052045</v>
      </c>
      <c r="H7" s="342">
        <f>F7/F15</f>
        <v>0.37255142240236899</v>
      </c>
      <c r="I7" s="218">
        <f t="shared" ref="I7:I18" si="0">(F7-E7)/E7</f>
        <v>-6.2139149039227718E-3</v>
      </c>
      <c r="J7" s="12"/>
      <c r="K7" s="23">
        <v>64730.618999999977</v>
      </c>
      <c r="L7" s="193">
        <v>60448.479000000021</v>
      </c>
      <c r="M7" s="341">
        <f>K7/K15</f>
        <v>0.43563539210219093</v>
      </c>
      <c r="N7" s="342">
        <f>L7/L15</f>
        <v>0.41889635143739423</v>
      </c>
      <c r="O7" s="218">
        <f t="shared" ref="O7:O18" si="1">(L7-K7)/K7</f>
        <v>-6.6153237311077737E-2</v>
      </c>
      <c r="P7" s="52"/>
      <c r="Q7" s="251">
        <f t="shared" ref="Q7:Q18" si="2">(K7/E7)*10</f>
        <v>1.5784703819678891</v>
      </c>
      <c r="R7" s="252">
        <f t="shared" ref="R7:R18" si="3">(L7/F7)*10</f>
        <v>1.4832663470615526</v>
      </c>
      <c r="S7" s="70">
        <f>(R7-Q7)/Q7</f>
        <v>-6.0314109148912297E-2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242762.51000000024</v>
      </c>
      <c r="F8" s="241">
        <v>207031.52000000008</v>
      </c>
      <c r="G8" s="343">
        <f>E8/E7</f>
        <v>0.59198172025387863</v>
      </c>
      <c r="H8" s="344">
        <f>F8/F7</f>
        <v>0.50800763141947836</v>
      </c>
      <c r="I8" s="281">
        <f t="shared" si="0"/>
        <v>-0.14718495866598236</v>
      </c>
      <c r="J8" s="5"/>
      <c r="K8" s="240">
        <v>50781.540999999976</v>
      </c>
      <c r="L8" s="241">
        <v>44125.813000000024</v>
      </c>
      <c r="M8" s="348">
        <f>K8/K7</f>
        <v>0.78450572209111724</v>
      </c>
      <c r="N8" s="344">
        <f>L8/L7</f>
        <v>0.72997391712701343</v>
      </c>
      <c r="O8" s="282">
        <f t="shared" si="1"/>
        <v>-0.13106589262425011</v>
      </c>
      <c r="P8" s="57"/>
      <c r="Q8" s="253">
        <f t="shared" si="2"/>
        <v>2.0918197377346246</v>
      </c>
      <c r="R8" s="254">
        <f t="shared" si="3"/>
        <v>2.1313572445393825</v>
      </c>
      <c r="S8" s="242">
        <f t="shared" ref="S8:S18" si="4">(R8-Q8)/Q8</f>
        <v>1.8901010489353044E-2</v>
      </c>
    </row>
    <row r="9" spans="1:19" ht="24" customHeight="1" x14ac:dyDescent="0.25">
      <c r="A9" s="14"/>
      <c r="B9" s="1" t="s">
        <v>39</v>
      </c>
      <c r="D9" s="1"/>
      <c r="E9" s="25">
        <v>104854.52</v>
      </c>
      <c r="F9" s="188">
        <v>105376.72999999994</v>
      </c>
      <c r="G9" s="345">
        <f>E9/E7</f>
        <v>0.25569005331999023</v>
      </c>
      <c r="H9" s="295">
        <f>F9/F7</f>
        <v>0.25857020715507395</v>
      </c>
      <c r="I9" s="242">
        <f t="shared" si="0"/>
        <v>4.9803289357476781E-3</v>
      </c>
      <c r="J9" s="1"/>
      <c r="K9" s="25">
        <v>10747.726000000002</v>
      </c>
      <c r="L9" s="188">
        <v>11345.602000000001</v>
      </c>
      <c r="M9" s="345">
        <f>K9/K7</f>
        <v>0.16603774482675665</v>
      </c>
      <c r="N9" s="295">
        <f>L9/L7</f>
        <v>0.18769044627243633</v>
      </c>
      <c r="O9" s="242">
        <f t="shared" si="1"/>
        <v>5.5628139385019516E-2</v>
      </c>
      <c r="P9" s="8"/>
      <c r="Q9" s="253">
        <f t="shared" si="2"/>
        <v>1.0250131324810798</v>
      </c>
      <c r="R9" s="254">
        <f t="shared" si="3"/>
        <v>1.0766705324790404</v>
      </c>
      <c r="S9" s="242">
        <f t="shared" si="4"/>
        <v>5.0396817719712592E-2</v>
      </c>
    </row>
    <row r="10" spans="1:19" ht="24" customHeight="1" thickBot="1" x14ac:dyDescent="0.3">
      <c r="A10" s="14"/>
      <c r="B10" s="1" t="s">
        <v>38</v>
      </c>
      <c r="D10" s="1"/>
      <c r="E10" s="25">
        <v>62467.439999999988</v>
      </c>
      <c r="F10" s="188">
        <v>95127.99</v>
      </c>
      <c r="G10" s="345">
        <f>E10/E7</f>
        <v>0.15232822642613106</v>
      </c>
      <c r="H10" s="295">
        <f>F10/F7</f>
        <v>0.23342216142544772</v>
      </c>
      <c r="I10" s="250">
        <f t="shared" si="0"/>
        <v>0.52284117934078977</v>
      </c>
      <c r="J10" s="1"/>
      <c r="K10" s="25">
        <v>3201.3520000000003</v>
      </c>
      <c r="L10" s="188">
        <v>4977.0639999999985</v>
      </c>
      <c r="M10" s="345">
        <f>K10/K7</f>
        <v>4.9456533082126115E-2</v>
      </c>
      <c r="N10" s="295">
        <f>L10/L7</f>
        <v>8.2335636600550308E-2</v>
      </c>
      <c r="O10" s="284">
        <f t="shared" si="1"/>
        <v>0.55467564953806958</v>
      </c>
      <c r="P10" s="8"/>
      <c r="Q10" s="253">
        <f t="shared" si="2"/>
        <v>0.51248330330168823</v>
      </c>
      <c r="R10" s="254">
        <f t="shared" si="3"/>
        <v>0.52319659019390596</v>
      </c>
      <c r="S10" s="242">
        <f t="shared" si="4"/>
        <v>2.0904655475011729E-2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679088.70999999985</v>
      </c>
      <c r="F11" s="193">
        <v>686369.7699999999</v>
      </c>
      <c r="G11" s="341">
        <f>E11/E15</f>
        <v>0.62349011384947972</v>
      </c>
      <c r="H11" s="342">
        <f>F11/F15</f>
        <v>0.62744857759763117</v>
      </c>
      <c r="I11" s="218">
        <f t="shared" si="0"/>
        <v>1.0721809820693467E-2</v>
      </c>
      <c r="J11" s="12"/>
      <c r="K11" s="23">
        <v>83858.361999999965</v>
      </c>
      <c r="L11" s="193">
        <v>83855.664000000063</v>
      </c>
      <c r="M11" s="341">
        <f>K11/K15</f>
        <v>0.56436460789780907</v>
      </c>
      <c r="N11" s="342">
        <f>L11/L15</f>
        <v>0.58110364856260588</v>
      </c>
      <c r="O11" s="218">
        <f t="shared" si="1"/>
        <v>-3.2173297159108543E-5</v>
      </c>
      <c r="P11" s="8"/>
      <c r="Q11" s="255">
        <f t="shared" si="2"/>
        <v>1.2348660898809523</v>
      </c>
      <c r="R11" s="256">
        <f t="shared" si="3"/>
        <v>1.2217272331210052</v>
      </c>
      <c r="S11" s="72">
        <f t="shared" si="4"/>
        <v>-1.0639904089692623E-2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410420.6399999999</v>
      </c>
      <c r="F12" s="189">
        <v>404936.76</v>
      </c>
      <c r="G12" s="345">
        <f>E12/E11</f>
        <v>0.60436970009411584</v>
      </c>
      <c r="H12" s="295">
        <f>F12/F11</f>
        <v>0.589968815205833</v>
      </c>
      <c r="I12" s="281">
        <f t="shared" si="0"/>
        <v>-1.3361608714415264E-2</v>
      </c>
      <c r="J12" s="5"/>
      <c r="K12" s="37">
        <v>62054.024999999972</v>
      </c>
      <c r="L12" s="189">
        <v>60664.122000000061</v>
      </c>
      <c r="M12" s="345">
        <f>K12/K11</f>
        <v>0.73998613280807934</v>
      </c>
      <c r="N12" s="295">
        <f>L12/L11</f>
        <v>0.72343499659128585</v>
      </c>
      <c r="O12" s="281">
        <f t="shared" si="1"/>
        <v>-2.239827311765694E-2</v>
      </c>
      <c r="P12" s="57"/>
      <c r="Q12" s="253">
        <f t="shared" si="2"/>
        <v>1.511961606024492</v>
      </c>
      <c r="R12" s="254">
        <f t="shared" si="3"/>
        <v>1.4981134832016749</v>
      </c>
      <c r="S12" s="242">
        <f t="shared" si="4"/>
        <v>-9.1590439648986614E-3</v>
      </c>
    </row>
    <row r="13" spans="1:19" ht="24" customHeight="1" x14ac:dyDescent="0.25">
      <c r="A13" s="14"/>
      <c r="B13" s="5" t="s">
        <v>39</v>
      </c>
      <c r="D13" s="5"/>
      <c r="E13" s="217">
        <v>115156.78000000004</v>
      </c>
      <c r="F13" s="215">
        <v>101963.08999999994</v>
      </c>
      <c r="G13" s="345">
        <f>E13/E11</f>
        <v>0.16957545944181587</v>
      </c>
      <c r="H13" s="295">
        <f>F13/F11</f>
        <v>0.14855416782123135</v>
      </c>
      <c r="I13" s="242">
        <f t="shared" si="0"/>
        <v>-0.11457154324738933</v>
      </c>
      <c r="J13" s="243"/>
      <c r="K13" s="217">
        <v>9411.3940000000002</v>
      </c>
      <c r="L13" s="215">
        <v>8166.851999999998</v>
      </c>
      <c r="M13" s="345">
        <f>K13/K11</f>
        <v>0.11222964264434361</v>
      </c>
      <c r="N13" s="295">
        <f>L13/L11</f>
        <v>9.7391775467903896E-2</v>
      </c>
      <c r="O13" s="242">
        <f t="shared" si="1"/>
        <v>-0.13223779601619082</v>
      </c>
      <c r="P13" s="244"/>
      <c r="Q13" s="253">
        <f t="shared" si="2"/>
        <v>0.8172679020722875</v>
      </c>
      <c r="R13" s="254">
        <f t="shared" si="3"/>
        <v>0.80096160287021545</v>
      </c>
      <c r="S13" s="242">
        <f t="shared" si="4"/>
        <v>-1.9952208034507826E-2</v>
      </c>
    </row>
    <row r="14" spans="1:19" ht="24" customHeight="1" thickBot="1" x14ac:dyDescent="0.3">
      <c r="A14" s="14"/>
      <c r="B14" s="1" t="s">
        <v>38</v>
      </c>
      <c r="D14" s="1"/>
      <c r="E14" s="217">
        <v>153511.28999999989</v>
      </c>
      <c r="F14" s="215">
        <v>179469.9199999999</v>
      </c>
      <c r="G14" s="345">
        <f>E14/E11</f>
        <v>0.22605484046406826</v>
      </c>
      <c r="H14" s="295">
        <f>F14/F11</f>
        <v>0.26147701697293563</v>
      </c>
      <c r="I14" s="250">
        <f t="shared" si="0"/>
        <v>0.16909915876545642</v>
      </c>
      <c r="J14" s="243"/>
      <c r="K14" s="217">
        <v>12392.943000000005</v>
      </c>
      <c r="L14" s="215">
        <v>15024.689999999999</v>
      </c>
      <c r="M14" s="345">
        <f>K14/K11</f>
        <v>0.14778422454757714</v>
      </c>
      <c r="N14" s="295">
        <f>L14/L11</f>
        <v>0.17917322794081014</v>
      </c>
      <c r="O14" s="284">
        <f t="shared" si="1"/>
        <v>0.21235851726260607</v>
      </c>
      <c r="P14" s="244"/>
      <c r="Q14" s="253">
        <f t="shared" si="2"/>
        <v>0.8072984729657352</v>
      </c>
      <c r="R14" s="254">
        <f t="shared" si="3"/>
        <v>0.83717037373170988</v>
      </c>
      <c r="S14" s="242">
        <f t="shared" si="4"/>
        <v>3.7002300594271724E-2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1089173.18</v>
      </c>
      <c r="F15" s="193">
        <v>1093906.0099999998</v>
      </c>
      <c r="G15" s="341">
        <f>G7+G11</f>
        <v>1.0000000000000002</v>
      </c>
      <c r="H15" s="342">
        <f>H7+H11</f>
        <v>1.0000000000000002</v>
      </c>
      <c r="I15" s="218">
        <f t="shared" si="0"/>
        <v>4.3453420327517079E-3</v>
      </c>
      <c r="J15" s="12"/>
      <c r="K15" s="23">
        <v>148588.98099999994</v>
      </c>
      <c r="L15" s="193">
        <v>144304.14300000007</v>
      </c>
      <c r="M15" s="341">
        <f>M7+M11</f>
        <v>1</v>
      </c>
      <c r="N15" s="342">
        <f>N7+N11</f>
        <v>1</v>
      </c>
      <c r="O15" s="218">
        <f t="shared" si="1"/>
        <v>-2.8836848945076717E-2</v>
      </c>
      <c r="P15" s="8"/>
      <c r="Q15" s="255">
        <f t="shared" si="2"/>
        <v>1.3642365027754353</v>
      </c>
      <c r="R15" s="256">
        <f t="shared" si="3"/>
        <v>1.3191640020334114</v>
      </c>
      <c r="S15" s="72">
        <f t="shared" si="4"/>
        <v>-3.3038626843899334E-2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653183.15000000014</v>
      </c>
      <c r="F16" s="241">
        <f t="shared" ref="F16:F17" si="5">F8+F12</f>
        <v>611968.28</v>
      </c>
      <c r="G16" s="343">
        <f>E16/E15</f>
        <v>0.59970550321483329</v>
      </c>
      <c r="H16" s="344">
        <f>F16/F15</f>
        <v>0.55943405960444459</v>
      </c>
      <c r="I16" s="282">
        <f t="shared" si="0"/>
        <v>-6.309848929813959E-2</v>
      </c>
      <c r="J16" s="5"/>
      <c r="K16" s="240">
        <f t="shared" ref="K16:L18" si="6">K8+K12</f>
        <v>112835.56599999995</v>
      </c>
      <c r="L16" s="241">
        <f t="shared" si="6"/>
        <v>104789.93500000008</v>
      </c>
      <c r="M16" s="348">
        <f>K16/K15</f>
        <v>0.7593804415416241</v>
      </c>
      <c r="N16" s="344">
        <f>L16/L15</f>
        <v>0.7261741265460413</v>
      </c>
      <c r="O16" s="282">
        <f t="shared" si="1"/>
        <v>-7.1304033694481281E-2</v>
      </c>
      <c r="P16" s="57"/>
      <c r="Q16" s="253">
        <f t="shared" si="2"/>
        <v>1.7274720880353378</v>
      </c>
      <c r="R16" s="254">
        <f t="shared" si="3"/>
        <v>1.7123425906976761</v>
      </c>
      <c r="S16" s="242">
        <f t="shared" si="4"/>
        <v>-8.758171806334954E-3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220011.30000000005</v>
      </c>
      <c r="F17" s="215">
        <f t="shared" si="5"/>
        <v>207339.81999999989</v>
      </c>
      <c r="G17" s="346">
        <f>E17/E15</f>
        <v>0.20199845537878564</v>
      </c>
      <c r="H17" s="295">
        <f>F17/F15</f>
        <v>0.1895407997621294</v>
      </c>
      <c r="I17" s="242">
        <f t="shared" si="0"/>
        <v>-5.7594678091535088E-2</v>
      </c>
      <c r="J17" s="243"/>
      <c r="K17" s="217">
        <f t="shared" si="6"/>
        <v>20159.120000000003</v>
      </c>
      <c r="L17" s="215">
        <f t="shared" si="6"/>
        <v>19512.453999999998</v>
      </c>
      <c r="M17" s="345">
        <f>K17/K15</f>
        <v>0.13567035633685387</v>
      </c>
      <c r="N17" s="295">
        <f>L17/L15</f>
        <v>0.13521755920756889</v>
      </c>
      <c r="O17" s="242">
        <f t="shared" si="1"/>
        <v>-3.2078086741881819E-2</v>
      </c>
      <c r="P17" s="244"/>
      <c r="Q17" s="253">
        <f t="shared" si="2"/>
        <v>0.91627657306692878</v>
      </c>
      <c r="R17" s="254">
        <f t="shared" si="3"/>
        <v>0.94108570172386607</v>
      </c>
      <c r="S17" s="242">
        <f t="shared" si="4"/>
        <v>2.7076026372579897E-2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215978.72999999986</v>
      </c>
      <c r="F18" s="249">
        <f>F10+F14</f>
        <v>274597.90999999992</v>
      </c>
      <c r="G18" s="347">
        <f>E18/E15</f>
        <v>0.19829604140638118</v>
      </c>
      <c r="H18" s="301">
        <f>F18/F15</f>
        <v>0.25102514063342607</v>
      </c>
      <c r="I18" s="283">
        <f t="shared" si="0"/>
        <v>0.27141181911755891</v>
      </c>
      <c r="J18" s="243"/>
      <c r="K18" s="248">
        <f t="shared" si="6"/>
        <v>15594.295000000006</v>
      </c>
      <c r="L18" s="249">
        <f t="shared" si="6"/>
        <v>20001.753999999997</v>
      </c>
      <c r="M18" s="347">
        <f>K18/K15</f>
        <v>0.10494920212152213</v>
      </c>
      <c r="N18" s="301">
        <f>L18/L15</f>
        <v>0.13860831424638992</v>
      </c>
      <c r="O18" s="250">
        <f t="shared" si="1"/>
        <v>0.28263278333518699</v>
      </c>
      <c r="P18" s="244"/>
      <c r="Q18" s="257">
        <f t="shared" si="2"/>
        <v>0.72202920167185047</v>
      </c>
      <c r="R18" s="258">
        <f t="shared" si="3"/>
        <v>0.72840153808890984</v>
      </c>
      <c r="S18" s="250">
        <f t="shared" si="4"/>
        <v>8.8255937603413988E-3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45</v>
      </c>
    </row>
    <row r="3" spans="1:16" ht="8.25" customHeight="1" thickBot="1" x14ac:dyDescent="0.3"/>
    <row r="4" spans="1:16" x14ac:dyDescent="0.25">
      <c r="A4" s="468" t="s">
        <v>3</v>
      </c>
      <c r="B4" s="461" t="s">
        <v>1</v>
      </c>
      <c r="C4" s="452"/>
      <c r="D4" s="461" t="s">
        <v>116</v>
      </c>
      <c r="E4" s="452"/>
      <c r="F4" s="176" t="s">
        <v>0</v>
      </c>
      <c r="H4" s="471" t="s">
        <v>19</v>
      </c>
      <c r="I4" s="472"/>
      <c r="J4" s="461" t="s">
        <v>116</v>
      </c>
      <c r="K4" s="457"/>
      <c r="L4" s="176" t="s">
        <v>0</v>
      </c>
      <c r="N4" s="451" t="s">
        <v>22</v>
      </c>
      <c r="O4" s="452"/>
      <c r="P4" s="176" t="s">
        <v>0</v>
      </c>
    </row>
    <row r="5" spans="1:16" x14ac:dyDescent="0.25">
      <c r="A5" s="469"/>
      <c r="B5" s="462" t="s">
        <v>157</v>
      </c>
      <c r="C5" s="454"/>
      <c r="D5" s="462" t="str">
        <f>B5</f>
        <v>jan-dez</v>
      </c>
      <c r="E5" s="454"/>
      <c r="F5" s="177" t="s">
        <v>123</v>
      </c>
      <c r="H5" s="449" t="str">
        <f>B5</f>
        <v>jan-dez</v>
      </c>
      <c r="I5" s="454"/>
      <c r="J5" s="462" t="str">
        <f>B5</f>
        <v>jan-dez</v>
      </c>
      <c r="K5" s="450"/>
      <c r="L5" s="177" t="str">
        <f>F5</f>
        <v>2021/2020</v>
      </c>
      <c r="N5" s="449" t="str">
        <f>B5</f>
        <v>jan-dez</v>
      </c>
      <c r="O5" s="450"/>
      <c r="P5" s="177" t="str">
        <f>F5</f>
        <v>2021/2020</v>
      </c>
    </row>
    <row r="6" spans="1:16" ht="19.5" customHeight="1" thickBot="1" x14ac:dyDescent="0.3">
      <c r="A6" s="470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172</v>
      </c>
      <c r="B7" s="46">
        <v>196842.78000000009</v>
      </c>
      <c r="C7" s="195">
        <v>176128.13</v>
      </c>
      <c r="D7" s="345">
        <f>B7/$B$33</f>
        <v>0.1807267968166458</v>
      </c>
      <c r="E7" s="344">
        <f>C7/$C$33</f>
        <v>0.16100846726310616</v>
      </c>
      <c r="F7" s="67">
        <f>(C7-B7)/B7</f>
        <v>-0.10523449221759656</v>
      </c>
      <c r="H7" s="46">
        <v>18015.397000000004</v>
      </c>
      <c r="I7" s="195">
        <v>15547.924000000005</v>
      </c>
      <c r="J7" s="345">
        <f>H7/$H$33</f>
        <v>0.12124315597803308</v>
      </c>
      <c r="K7" s="344">
        <f>I7/$I$33</f>
        <v>0.10774412762355683</v>
      </c>
      <c r="L7" s="67">
        <f>(I7-H7)/H7</f>
        <v>-0.1369646752719354</v>
      </c>
      <c r="N7" s="40">
        <f t="shared" ref="N7:N33" si="0">(H7/B7)*10</f>
        <v>0.91521756601893123</v>
      </c>
      <c r="O7" s="200">
        <f t="shared" ref="O7:O33" si="1">(I7/C7)*10</f>
        <v>0.88276211187843778</v>
      </c>
      <c r="P7" s="76">
        <f>(O7-N7)/N7</f>
        <v>-3.546200963085766E-2</v>
      </c>
    </row>
    <row r="8" spans="1:16" ht="20.100000000000001" customHeight="1" x14ac:dyDescent="0.25">
      <c r="A8" s="14" t="s">
        <v>161</v>
      </c>
      <c r="B8" s="25">
        <v>100760.96999999996</v>
      </c>
      <c r="C8" s="188">
        <v>120954.86999999998</v>
      </c>
      <c r="D8" s="345">
        <f t="shared" ref="D8:D32" si="2">B8/$B$33</f>
        <v>9.251143146951149E-2</v>
      </c>
      <c r="E8" s="295">
        <f t="shared" ref="E8:E32" si="3">C8/$C$33</f>
        <v>0.11057153804283426</v>
      </c>
      <c r="F8" s="67">
        <f t="shared" ref="F8:F33" si="4">(C8-B8)/B8</f>
        <v>0.20041391026704122</v>
      </c>
      <c r="H8" s="25">
        <v>12909.119999999999</v>
      </c>
      <c r="I8" s="188">
        <v>14009.913999999995</v>
      </c>
      <c r="J8" s="345">
        <f t="shared" ref="J8:J32" si="5">H8/$H$33</f>
        <v>8.6878043803261501E-2</v>
      </c>
      <c r="K8" s="295">
        <f t="shared" ref="K8:K32" si="6">I8/$I$33</f>
        <v>9.7086013670445934E-2</v>
      </c>
      <c r="L8" s="67">
        <f t="shared" ref="L8:L33" si="7">(I8-H8)/H8</f>
        <v>8.5272582484320875E-2</v>
      </c>
      <c r="N8" s="40">
        <f t="shared" si="0"/>
        <v>1.2811627359284061</v>
      </c>
      <c r="O8" s="201">
        <f t="shared" si="1"/>
        <v>1.1582761405142263</v>
      </c>
      <c r="P8" s="67">
        <f t="shared" ref="P8:P71" si="8">(O8-N8)/N8</f>
        <v>-9.5918021940537404E-2</v>
      </c>
    </row>
    <row r="9" spans="1:16" ht="20.100000000000001" customHeight="1" x14ac:dyDescent="0.25">
      <c r="A9" s="14" t="s">
        <v>164</v>
      </c>
      <c r="B9" s="25">
        <v>58766.77</v>
      </c>
      <c r="C9" s="188">
        <v>65721.309999999983</v>
      </c>
      <c r="D9" s="345">
        <f t="shared" si="2"/>
        <v>5.3955395780127417E-2</v>
      </c>
      <c r="E9" s="295">
        <f t="shared" si="3"/>
        <v>6.0079485256690393E-2</v>
      </c>
      <c r="F9" s="67">
        <f t="shared" si="4"/>
        <v>0.11834136877013977</v>
      </c>
      <c r="H9" s="25">
        <v>9354.4110000000037</v>
      </c>
      <c r="I9" s="188">
        <v>10212.477000000001</v>
      </c>
      <c r="J9" s="345">
        <f t="shared" si="5"/>
        <v>6.295494414892043E-2</v>
      </c>
      <c r="K9" s="295">
        <f t="shared" si="6"/>
        <v>7.0770504489257757E-2</v>
      </c>
      <c r="L9" s="67">
        <f t="shared" si="7"/>
        <v>9.1728490441567806E-2</v>
      </c>
      <c r="N9" s="40">
        <f t="shared" si="0"/>
        <v>1.5917858000363139</v>
      </c>
      <c r="O9" s="201">
        <f t="shared" si="1"/>
        <v>1.5539064878651998</v>
      </c>
      <c r="P9" s="67">
        <f t="shared" si="8"/>
        <v>-2.3796739592883611E-2</v>
      </c>
    </row>
    <row r="10" spans="1:16" ht="20.100000000000001" customHeight="1" x14ac:dyDescent="0.25">
      <c r="A10" s="14" t="s">
        <v>162</v>
      </c>
      <c r="B10" s="25">
        <v>29372.459999999995</v>
      </c>
      <c r="C10" s="188">
        <v>42843.349999999984</v>
      </c>
      <c r="D10" s="345">
        <f t="shared" si="2"/>
        <v>2.6967667345609795E-2</v>
      </c>
      <c r="E10" s="295">
        <f t="shared" si="3"/>
        <v>3.9165476383112657E-2</v>
      </c>
      <c r="F10" s="67">
        <f t="shared" si="4"/>
        <v>0.45862314562688961</v>
      </c>
      <c r="H10" s="25">
        <v>6685.689000000003</v>
      </c>
      <c r="I10" s="188">
        <v>9319.1940000000031</v>
      </c>
      <c r="J10" s="345">
        <f t="shared" si="5"/>
        <v>4.4994514095227554E-2</v>
      </c>
      <c r="K10" s="295">
        <f t="shared" si="6"/>
        <v>6.4580224838035299E-2</v>
      </c>
      <c r="L10" s="67">
        <f t="shared" si="7"/>
        <v>0.39390181026966686</v>
      </c>
      <c r="N10" s="40">
        <f t="shared" si="0"/>
        <v>2.2761760506270172</v>
      </c>
      <c r="O10" s="201">
        <f t="shared" si="1"/>
        <v>2.1751786449939154</v>
      </c>
      <c r="P10" s="67">
        <f t="shared" si="8"/>
        <v>-4.4371526361188129E-2</v>
      </c>
    </row>
    <row r="11" spans="1:16" ht="20.100000000000001" customHeight="1" x14ac:dyDescent="0.25">
      <c r="A11" s="14" t="s">
        <v>163</v>
      </c>
      <c r="B11" s="25">
        <v>82426.250000000044</v>
      </c>
      <c r="C11" s="188">
        <v>47246.360000000008</v>
      </c>
      <c r="D11" s="345">
        <f t="shared" si="2"/>
        <v>7.5677818287813503E-2</v>
      </c>
      <c r="E11" s="295">
        <f t="shared" si="3"/>
        <v>4.31905114041745E-2</v>
      </c>
      <c r="F11" s="67">
        <f t="shared" si="4"/>
        <v>-0.42680444639905391</v>
      </c>
      <c r="H11" s="25">
        <v>15496.690999999999</v>
      </c>
      <c r="I11" s="188">
        <v>8016.0130000000017</v>
      </c>
      <c r="J11" s="345">
        <f t="shared" si="5"/>
        <v>0.10429232972531112</v>
      </c>
      <c r="K11" s="295">
        <f t="shared" si="6"/>
        <v>5.5549430760279669E-2</v>
      </c>
      <c r="L11" s="67">
        <f t="shared" si="7"/>
        <v>-0.48272744161963338</v>
      </c>
      <c r="N11" s="40">
        <f t="shared" si="0"/>
        <v>1.8800674542393947</v>
      </c>
      <c r="O11" s="201">
        <f t="shared" si="1"/>
        <v>1.6966413920564463</v>
      </c>
      <c r="P11" s="67">
        <f t="shared" si="8"/>
        <v>-9.7563553780657189E-2</v>
      </c>
    </row>
    <row r="12" spans="1:16" ht="20.100000000000001" customHeight="1" x14ac:dyDescent="0.25">
      <c r="A12" s="14" t="s">
        <v>171</v>
      </c>
      <c r="B12" s="25">
        <v>51696.929999999993</v>
      </c>
      <c r="C12" s="188">
        <v>41246.959999999999</v>
      </c>
      <c r="D12" s="345">
        <f t="shared" si="2"/>
        <v>4.7464380274218614E-2</v>
      </c>
      <c r="E12" s="295">
        <f t="shared" si="3"/>
        <v>3.7706127969806123E-2</v>
      </c>
      <c r="F12" s="67">
        <f t="shared" si="4"/>
        <v>-0.20213908253352753</v>
      </c>
      <c r="H12" s="25">
        <v>9801.741</v>
      </c>
      <c r="I12" s="188">
        <v>7555.826</v>
      </c>
      <c r="J12" s="345">
        <f t="shared" si="5"/>
        <v>6.5965463482113754E-2</v>
      </c>
      <c r="K12" s="295">
        <f t="shared" si="6"/>
        <v>5.2360423220835693E-2</v>
      </c>
      <c r="L12" s="67">
        <f t="shared" si="7"/>
        <v>-0.22913429359131199</v>
      </c>
      <c r="N12" s="40">
        <f t="shared" si="0"/>
        <v>1.8960005942325786</v>
      </c>
      <c r="O12" s="201">
        <f t="shared" si="1"/>
        <v>1.8318503957624999</v>
      </c>
      <c r="P12" s="67">
        <f t="shared" si="8"/>
        <v>-3.3834482259771682E-2</v>
      </c>
    </row>
    <row r="13" spans="1:16" ht="20.100000000000001" customHeight="1" x14ac:dyDescent="0.25">
      <c r="A13" s="14" t="s">
        <v>169</v>
      </c>
      <c r="B13" s="25">
        <v>34146.830000000009</v>
      </c>
      <c r="C13" s="188">
        <v>35984.950000000004</v>
      </c>
      <c r="D13" s="345">
        <f t="shared" si="2"/>
        <v>3.1351148400477501E-2</v>
      </c>
      <c r="E13" s="295">
        <f t="shared" si="3"/>
        <v>3.2895833527781804E-2</v>
      </c>
      <c r="F13" s="67">
        <f t="shared" si="4"/>
        <v>5.3829886990973831E-2</v>
      </c>
      <c r="H13" s="25">
        <v>5583.9169999999976</v>
      </c>
      <c r="I13" s="188">
        <v>6346.9829999999993</v>
      </c>
      <c r="J13" s="345">
        <f t="shared" si="5"/>
        <v>3.7579617024226006E-2</v>
      </c>
      <c r="K13" s="295">
        <f t="shared" si="6"/>
        <v>4.3983373367180424E-2</v>
      </c>
      <c r="L13" s="67">
        <f t="shared" si="7"/>
        <v>0.13665425184507612</v>
      </c>
      <c r="N13" s="40">
        <f t="shared" si="0"/>
        <v>1.6352665825788208</v>
      </c>
      <c r="O13" s="201">
        <f t="shared" si="1"/>
        <v>1.7637881947869869</v>
      </c>
      <c r="P13" s="67">
        <f t="shared" si="8"/>
        <v>7.8593676148806899E-2</v>
      </c>
    </row>
    <row r="14" spans="1:16" ht="20.100000000000001" customHeight="1" x14ac:dyDescent="0.25">
      <c r="A14" s="14" t="s">
        <v>165</v>
      </c>
      <c r="B14" s="25">
        <v>52468.75</v>
      </c>
      <c r="C14" s="188">
        <v>70191.27</v>
      </c>
      <c r="D14" s="345">
        <f t="shared" si="2"/>
        <v>4.8173009548398878E-2</v>
      </c>
      <c r="E14" s="295">
        <f t="shared" si="3"/>
        <v>6.4165722976510603E-2</v>
      </c>
      <c r="F14" s="67">
        <f t="shared" si="4"/>
        <v>0.33777286480047652</v>
      </c>
      <c r="H14" s="25">
        <v>5799.5369999999994</v>
      </c>
      <c r="I14" s="188">
        <v>6176.329999999999</v>
      </c>
      <c r="J14" s="345">
        <f t="shared" si="5"/>
        <v>3.9030734048845758E-2</v>
      </c>
      <c r="K14" s="295">
        <f t="shared" si="6"/>
        <v>4.280078084798989E-2</v>
      </c>
      <c r="L14" s="67">
        <f t="shared" si="7"/>
        <v>6.4969496702926413E-2</v>
      </c>
      <c r="N14" s="40">
        <f t="shared" si="0"/>
        <v>1.1053316497915424</v>
      </c>
      <c r="O14" s="201">
        <f t="shared" si="1"/>
        <v>0.87992851532676342</v>
      </c>
      <c r="P14" s="67">
        <f t="shared" si="8"/>
        <v>-0.20392353236903005</v>
      </c>
    </row>
    <row r="15" spans="1:16" ht="20.100000000000001" customHeight="1" x14ac:dyDescent="0.25">
      <c r="A15" s="14" t="s">
        <v>182</v>
      </c>
      <c r="B15" s="25">
        <v>75067.86</v>
      </c>
      <c r="C15" s="188">
        <v>97929.62</v>
      </c>
      <c r="D15" s="345">
        <f t="shared" si="2"/>
        <v>6.8921877051728322E-2</v>
      </c>
      <c r="E15" s="295">
        <f t="shared" si="3"/>
        <v>8.9522883231988121E-2</v>
      </c>
      <c r="F15" s="67">
        <f t="shared" si="4"/>
        <v>0.30454791171614581</v>
      </c>
      <c r="H15" s="25">
        <v>3819.2140000000009</v>
      </c>
      <c r="I15" s="188">
        <v>5510.8609999999999</v>
      </c>
      <c r="J15" s="345">
        <f t="shared" si="5"/>
        <v>2.5703211464920123E-2</v>
      </c>
      <c r="K15" s="295">
        <f t="shared" si="6"/>
        <v>3.8189208469225973E-2</v>
      </c>
      <c r="L15" s="67">
        <f t="shared" si="7"/>
        <v>0.44293066583857271</v>
      </c>
      <c r="N15" s="40">
        <f t="shared" si="0"/>
        <v>0.50876819986609456</v>
      </c>
      <c r="O15" s="201">
        <f t="shared" si="1"/>
        <v>0.56273689206595512</v>
      </c>
      <c r="P15" s="67">
        <f t="shared" si="8"/>
        <v>0.10607717269684871</v>
      </c>
    </row>
    <row r="16" spans="1:16" ht="20.100000000000001" customHeight="1" x14ac:dyDescent="0.25">
      <c r="A16" s="14" t="s">
        <v>180</v>
      </c>
      <c r="B16" s="25">
        <v>15651.270000000002</v>
      </c>
      <c r="C16" s="188">
        <v>16820.98</v>
      </c>
      <c r="D16" s="345">
        <f t="shared" si="2"/>
        <v>1.4369863569354501E-2</v>
      </c>
      <c r="E16" s="295">
        <f t="shared" si="3"/>
        <v>1.5376988375811196E-2</v>
      </c>
      <c r="F16" s="67">
        <f t="shared" si="4"/>
        <v>7.4735788213991391E-2</v>
      </c>
      <c r="H16" s="25">
        <v>4135.0039999999999</v>
      </c>
      <c r="I16" s="188">
        <v>4732.4099999999989</v>
      </c>
      <c r="J16" s="345">
        <f t="shared" si="5"/>
        <v>2.7828469999400543E-2</v>
      </c>
      <c r="K16" s="295">
        <f t="shared" si="6"/>
        <v>3.279469252660331E-2</v>
      </c>
      <c r="L16" s="67">
        <f t="shared" si="7"/>
        <v>0.14447531368772534</v>
      </c>
      <c r="N16" s="40">
        <f t="shared" si="0"/>
        <v>2.6419606843406314</v>
      </c>
      <c r="O16" s="201">
        <f t="shared" si="1"/>
        <v>2.8133973169220812</v>
      </c>
      <c r="P16" s="67">
        <f t="shared" si="8"/>
        <v>6.4889925727352832E-2</v>
      </c>
    </row>
    <row r="17" spans="1:16" ht="20.100000000000001" customHeight="1" x14ac:dyDescent="0.25">
      <c r="A17" s="14" t="s">
        <v>168</v>
      </c>
      <c r="B17" s="25">
        <v>30635.739999999994</v>
      </c>
      <c r="C17" s="188">
        <v>22764.450000000004</v>
      </c>
      <c r="D17" s="345">
        <f t="shared" si="2"/>
        <v>2.8127519629155738E-2</v>
      </c>
      <c r="E17" s="295">
        <f t="shared" si="3"/>
        <v>2.0810243103061489E-2</v>
      </c>
      <c r="F17" s="67">
        <f t="shared" si="4"/>
        <v>-0.25693160994315761</v>
      </c>
      <c r="H17" s="25">
        <v>5919.0940000000019</v>
      </c>
      <c r="I17" s="188">
        <v>4722.3879999999999</v>
      </c>
      <c r="J17" s="345">
        <f t="shared" si="5"/>
        <v>3.9835349567408355E-2</v>
      </c>
      <c r="K17" s="295">
        <f t="shared" si="6"/>
        <v>3.272524199114641E-2</v>
      </c>
      <c r="L17" s="67">
        <f t="shared" si="7"/>
        <v>-0.20217722509559766</v>
      </c>
      <c r="N17" s="40">
        <f t="shared" si="0"/>
        <v>1.932087816387005</v>
      </c>
      <c r="O17" s="201">
        <f t="shared" si="1"/>
        <v>2.074457322711508</v>
      </c>
      <c r="P17" s="67">
        <f t="shared" si="8"/>
        <v>7.3686871330068862E-2</v>
      </c>
    </row>
    <row r="18" spans="1:16" ht="20.100000000000001" customHeight="1" x14ac:dyDescent="0.25">
      <c r="A18" s="14" t="s">
        <v>178</v>
      </c>
      <c r="B18" s="25">
        <v>18057.190000000006</v>
      </c>
      <c r="C18" s="188">
        <v>23665.780000000006</v>
      </c>
      <c r="D18" s="345">
        <f t="shared" si="2"/>
        <v>1.657880521810131E-2</v>
      </c>
      <c r="E18" s="295">
        <f t="shared" si="3"/>
        <v>2.1634198718772937E-2</v>
      </c>
      <c r="F18" s="67">
        <f t="shared" si="4"/>
        <v>0.31060148339802585</v>
      </c>
      <c r="H18" s="25">
        <v>3320.0129999999995</v>
      </c>
      <c r="I18" s="188">
        <v>4491.9619999999995</v>
      </c>
      <c r="J18" s="345">
        <f t="shared" si="5"/>
        <v>2.2343601642977804E-2</v>
      </c>
      <c r="K18" s="295">
        <f t="shared" si="6"/>
        <v>3.1128434060275014E-2</v>
      </c>
      <c r="L18" s="67">
        <f t="shared" si="7"/>
        <v>0.35299530453645822</v>
      </c>
      <c r="N18" s="40">
        <f t="shared" si="0"/>
        <v>1.8386099941352994</v>
      </c>
      <c r="O18" s="201">
        <f t="shared" si="1"/>
        <v>1.8980832239630381</v>
      </c>
      <c r="P18" s="67">
        <f t="shared" si="8"/>
        <v>3.2346843548900141E-2</v>
      </c>
    </row>
    <row r="19" spans="1:16" ht="20.100000000000001" customHeight="1" x14ac:dyDescent="0.25">
      <c r="A19" s="14" t="s">
        <v>174</v>
      </c>
      <c r="B19" s="25">
        <v>39737.460000000006</v>
      </c>
      <c r="C19" s="188">
        <v>28565.530000000013</v>
      </c>
      <c r="D19" s="345">
        <f t="shared" si="2"/>
        <v>3.6484060321793806E-2</v>
      </c>
      <c r="E19" s="295">
        <f t="shared" si="3"/>
        <v>2.611333125411755E-2</v>
      </c>
      <c r="F19" s="67">
        <f t="shared" si="4"/>
        <v>-0.28114353559588334</v>
      </c>
      <c r="H19" s="25">
        <v>4537.3450000000012</v>
      </c>
      <c r="I19" s="188">
        <v>4133.5920000000015</v>
      </c>
      <c r="J19" s="345">
        <f t="shared" si="5"/>
        <v>3.0536214525894074E-2</v>
      </c>
      <c r="K19" s="295">
        <f t="shared" si="6"/>
        <v>2.8644998778725284E-2</v>
      </c>
      <c r="L19" s="67">
        <f t="shared" si="7"/>
        <v>-8.8984417098545432E-2</v>
      </c>
      <c r="N19" s="40">
        <f t="shared" si="0"/>
        <v>1.1418306555074231</v>
      </c>
      <c r="O19" s="201">
        <f t="shared" si="1"/>
        <v>1.447055944699783</v>
      </c>
      <c r="P19" s="67">
        <f t="shared" si="8"/>
        <v>0.26731222158045803</v>
      </c>
    </row>
    <row r="20" spans="1:16" ht="20.100000000000001" customHeight="1" x14ac:dyDescent="0.25">
      <c r="A20" s="14" t="s">
        <v>170</v>
      </c>
      <c r="B20" s="25">
        <v>26150.870000000003</v>
      </c>
      <c r="C20" s="188">
        <v>25623.139999999996</v>
      </c>
      <c r="D20" s="345">
        <f t="shared" si="2"/>
        <v>2.4009836525721268E-2</v>
      </c>
      <c r="E20" s="295">
        <f t="shared" si="3"/>
        <v>2.3423529778394771E-2</v>
      </c>
      <c r="F20" s="67">
        <f t="shared" si="4"/>
        <v>-2.0180208153686926E-2</v>
      </c>
      <c r="H20" s="25">
        <v>3891.922</v>
      </c>
      <c r="I20" s="188">
        <v>3685.1940000000013</v>
      </c>
      <c r="J20" s="345">
        <f t="shared" si="5"/>
        <v>2.6192534424877695E-2</v>
      </c>
      <c r="K20" s="295">
        <f t="shared" si="6"/>
        <v>2.5537686745417967E-2</v>
      </c>
      <c r="L20" s="67">
        <f t="shared" si="7"/>
        <v>-5.3117200190548192E-2</v>
      </c>
      <c r="N20" s="40">
        <f t="shared" si="0"/>
        <v>1.4882571784418643</v>
      </c>
      <c r="O20" s="201">
        <f t="shared" si="1"/>
        <v>1.4382288821744726</v>
      </c>
      <c r="P20" s="67">
        <f t="shared" si="8"/>
        <v>-3.3615356937010697E-2</v>
      </c>
    </row>
    <row r="21" spans="1:16" ht="20.100000000000001" customHeight="1" x14ac:dyDescent="0.25">
      <c r="A21" s="14" t="s">
        <v>167</v>
      </c>
      <c r="B21" s="25">
        <v>15363.830000000002</v>
      </c>
      <c r="C21" s="188">
        <v>16762.87</v>
      </c>
      <c r="D21" s="345">
        <f t="shared" si="2"/>
        <v>1.410595696085722E-2</v>
      </c>
      <c r="E21" s="295">
        <f t="shared" si="3"/>
        <v>1.5323866810092767E-2</v>
      </c>
      <c r="F21" s="67">
        <f t="shared" si="4"/>
        <v>9.1060627460730625E-2</v>
      </c>
      <c r="H21" s="25">
        <v>3099.7719999999995</v>
      </c>
      <c r="I21" s="188">
        <v>3317.4910000000004</v>
      </c>
      <c r="J21" s="345">
        <f t="shared" si="5"/>
        <v>2.0861385407845268E-2</v>
      </c>
      <c r="K21" s="295">
        <f t="shared" si="6"/>
        <v>2.2989575566101372E-2</v>
      </c>
      <c r="L21" s="67">
        <f t="shared" si="7"/>
        <v>7.0237101309386943E-2</v>
      </c>
      <c r="N21" s="40">
        <f t="shared" si="0"/>
        <v>2.0175776482817103</v>
      </c>
      <c r="O21" s="201">
        <f t="shared" si="1"/>
        <v>1.9790710063372208</v>
      </c>
      <c r="P21" s="67">
        <f t="shared" si="8"/>
        <v>-1.908558115584005E-2</v>
      </c>
    </row>
    <row r="22" spans="1:16" ht="20.100000000000001" customHeight="1" x14ac:dyDescent="0.25">
      <c r="A22" s="14" t="s">
        <v>179</v>
      </c>
      <c r="B22" s="25">
        <v>17205.940000000002</v>
      </c>
      <c r="C22" s="188">
        <v>14519.49</v>
      </c>
      <c r="D22" s="345">
        <f t="shared" si="2"/>
        <v>1.5797249065570999E-2</v>
      </c>
      <c r="E22" s="295">
        <f t="shared" si="3"/>
        <v>1.3273069045484087E-2</v>
      </c>
      <c r="F22" s="67">
        <f t="shared" si="4"/>
        <v>-0.15613503243647264</v>
      </c>
      <c r="H22" s="25">
        <v>4114.7239999999983</v>
      </c>
      <c r="I22" s="188">
        <v>3168.3340000000003</v>
      </c>
      <c r="J22" s="345">
        <f t="shared" si="5"/>
        <v>2.7691986123789328E-2</v>
      </c>
      <c r="K22" s="295">
        <f t="shared" si="6"/>
        <v>2.1955946198994426E-2</v>
      </c>
      <c r="L22" s="67">
        <f t="shared" si="7"/>
        <v>-0.23000084574323781</v>
      </c>
      <c r="N22" s="40">
        <f t="shared" si="0"/>
        <v>2.3914555089695755</v>
      </c>
      <c r="O22" s="201">
        <f t="shared" si="1"/>
        <v>2.1821248542476357</v>
      </c>
      <c r="P22" s="67">
        <f t="shared" si="8"/>
        <v>-8.7532740599525385E-2</v>
      </c>
    </row>
    <row r="23" spans="1:16" ht="20.100000000000001" customHeight="1" x14ac:dyDescent="0.25">
      <c r="A23" s="14" t="s">
        <v>177</v>
      </c>
      <c r="B23" s="25">
        <v>27230.979999999996</v>
      </c>
      <c r="C23" s="188">
        <v>25308.58</v>
      </c>
      <c r="D23" s="345">
        <f t="shared" si="2"/>
        <v>2.5001515369667826E-2</v>
      </c>
      <c r="E23" s="295">
        <f t="shared" si="3"/>
        <v>2.313597308053917E-2</v>
      </c>
      <c r="F23" s="67">
        <f t="shared" si="4"/>
        <v>-7.0596063747980956E-2</v>
      </c>
      <c r="H23" s="25">
        <v>3505.4639999999981</v>
      </c>
      <c r="I23" s="188">
        <v>3154.1979999999994</v>
      </c>
      <c r="J23" s="345">
        <f t="shared" si="5"/>
        <v>2.3591682077690513E-2</v>
      </c>
      <c r="K23" s="295">
        <f t="shared" si="6"/>
        <v>2.1857986433556499E-2</v>
      </c>
      <c r="L23" s="67">
        <f t="shared" si="7"/>
        <v>-0.10020527952932876</v>
      </c>
      <c r="N23" s="40">
        <f t="shared" si="0"/>
        <v>1.2873073242314448</v>
      </c>
      <c r="O23" s="201">
        <f t="shared" si="1"/>
        <v>1.2462959201978139</v>
      </c>
      <c r="P23" s="67">
        <f t="shared" si="8"/>
        <v>-3.1858285322905126E-2</v>
      </c>
    </row>
    <row r="24" spans="1:16" ht="20.100000000000001" customHeight="1" x14ac:dyDescent="0.25">
      <c r="A24" s="14" t="s">
        <v>198</v>
      </c>
      <c r="B24" s="25">
        <v>30583.85</v>
      </c>
      <c r="C24" s="188">
        <v>31210.390000000003</v>
      </c>
      <c r="D24" s="345">
        <f t="shared" si="2"/>
        <v>2.8079877985978299E-2</v>
      </c>
      <c r="E24" s="295">
        <f t="shared" si="3"/>
        <v>2.8531144097105762E-2</v>
      </c>
      <c r="F24" s="67">
        <f t="shared" si="4"/>
        <v>2.0485975441286972E-2</v>
      </c>
      <c r="H24" s="25">
        <v>2558.9179999999997</v>
      </c>
      <c r="I24" s="188">
        <v>2568.16</v>
      </c>
      <c r="J24" s="345">
        <f t="shared" si="5"/>
        <v>1.7221451972942718E-2</v>
      </c>
      <c r="K24" s="295">
        <f t="shared" si="6"/>
        <v>1.7796855631511552E-2</v>
      </c>
      <c r="L24" s="67">
        <f t="shared" si="7"/>
        <v>3.6116827502875007E-3</v>
      </c>
      <c r="N24" s="40">
        <f t="shared" si="0"/>
        <v>0.83668929843692008</v>
      </c>
      <c r="O24" s="201">
        <f t="shared" si="1"/>
        <v>0.82285418413547529</v>
      </c>
      <c r="P24" s="67">
        <f t="shared" si="8"/>
        <v>-1.6535545903707833E-2</v>
      </c>
    </row>
    <row r="25" spans="1:16" ht="20.100000000000001" customHeight="1" x14ac:dyDescent="0.25">
      <c r="A25" s="14" t="s">
        <v>176</v>
      </c>
      <c r="B25" s="25">
        <v>15562.420000000006</v>
      </c>
      <c r="C25" s="188">
        <v>17219.329999999998</v>
      </c>
      <c r="D25" s="345">
        <f t="shared" si="2"/>
        <v>1.4288287928646936E-2</v>
      </c>
      <c r="E25" s="295">
        <f t="shared" si="3"/>
        <v>1.5741142148035191E-2</v>
      </c>
      <c r="F25" s="67">
        <f t="shared" si="4"/>
        <v>0.10646865975857174</v>
      </c>
      <c r="H25" s="25">
        <v>2556.3620000000014</v>
      </c>
      <c r="I25" s="188">
        <v>2233.4960000000005</v>
      </c>
      <c r="J25" s="345">
        <f t="shared" si="5"/>
        <v>1.7204250159034335E-2</v>
      </c>
      <c r="K25" s="295">
        <f t="shared" si="6"/>
        <v>1.5477698377655027E-2</v>
      </c>
      <c r="L25" s="67">
        <f t="shared" si="7"/>
        <v>-0.12629901398941179</v>
      </c>
      <c r="N25" s="40">
        <f t="shared" si="0"/>
        <v>1.6426506931441256</v>
      </c>
      <c r="O25" s="201">
        <f t="shared" si="1"/>
        <v>1.2970864720055895</v>
      </c>
      <c r="P25" s="67">
        <f t="shared" si="8"/>
        <v>-0.21036987509322924</v>
      </c>
    </row>
    <row r="26" spans="1:16" ht="20.100000000000001" customHeight="1" x14ac:dyDescent="0.25">
      <c r="A26" s="14" t="s">
        <v>166</v>
      </c>
      <c r="B26" s="25">
        <v>17453.47</v>
      </c>
      <c r="C26" s="188">
        <v>11957.280000000002</v>
      </c>
      <c r="D26" s="345">
        <f t="shared" si="2"/>
        <v>1.6024513200003688E-2</v>
      </c>
      <c r="E26" s="295">
        <f t="shared" si="3"/>
        <v>1.0930811139798022E-2</v>
      </c>
      <c r="F26" s="67">
        <f t="shared" si="4"/>
        <v>-0.31490528817478691</v>
      </c>
      <c r="H26" s="25">
        <v>2699.3679999999999</v>
      </c>
      <c r="I26" s="188">
        <v>1992.4670000000008</v>
      </c>
      <c r="J26" s="345">
        <f t="shared" si="5"/>
        <v>1.8166676841265897E-2</v>
      </c>
      <c r="K26" s="295">
        <f t="shared" si="6"/>
        <v>1.3807413692897227E-2</v>
      </c>
      <c r="L26" s="67">
        <f t="shared" si="7"/>
        <v>-0.26187648368062422</v>
      </c>
      <c r="N26" s="40">
        <f t="shared" si="0"/>
        <v>1.5466082102871235</v>
      </c>
      <c r="O26" s="201">
        <f t="shared" si="1"/>
        <v>1.6663212703892527</v>
      </c>
      <c r="P26" s="67">
        <f t="shared" si="8"/>
        <v>7.7403610885981813E-2</v>
      </c>
    </row>
    <row r="27" spans="1:16" ht="20.100000000000001" customHeight="1" x14ac:dyDescent="0.25">
      <c r="A27" s="14" t="s">
        <v>175</v>
      </c>
      <c r="B27" s="25">
        <v>7337.7100000000019</v>
      </c>
      <c r="C27" s="188">
        <v>8321.5000000000018</v>
      </c>
      <c r="D27" s="345">
        <f t="shared" si="2"/>
        <v>6.7369543565147256E-3</v>
      </c>
      <c r="E27" s="295">
        <f t="shared" si="3"/>
        <v>7.6071435058666561E-3</v>
      </c>
      <c r="F27" s="67">
        <f t="shared" si="4"/>
        <v>0.13407316451590479</v>
      </c>
      <c r="H27" s="25">
        <v>1543.6630000000002</v>
      </c>
      <c r="I27" s="188">
        <v>1814.702</v>
      </c>
      <c r="J27" s="345">
        <f t="shared" si="5"/>
        <v>1.0388812074833458E-2</v>
      </c>
      <c r="K27" s="295">
        <f t="shared" si="6"/>
        <v>1.2575536379437136E-2</v>
      </c>
      <c r="L27" s="67">
        <f t="shared" si="7"/>
        <v>0.17558171699392919</v>
      </c>
      <c r="N27" s="40">
        <f t="shared" si="0"/>
        <v>2.1037394500464037</v>
      </c>
      <c r="O27" s="201">
        <f t="shared" si="1"/>
        <v>2.180739049450219</v>
      </c>
      <c r="P27" s="67">
        <f t="shared" si="8"/>
        <v>3.6601300318875922E-2</v>
      </c>
    </row>
    <row r="28" spans="1:16" ht="20.100000000000001" customHeight="1" x14ac:dyDescent="0.25">
      <c r="A28" s="14" t="s">
        <v>173</v>
      </c>
      <c r="B28" s="25">
        <v>8877.380000000001</v>
      </c>
      <c r="C28" s="188">
        <v>7218.7799999999979</v>
      </c>
      <c r="D28" s="345">
        <f t="shared" si="2"/>
        <v>8.1505679381491895E-3</v>
      </c>
      <c r="E28" s="295">
        <f t="shared" si="3"/>
        <v>6.5990861500066179E-3</v>
      </c>
      <c r="F28" s="67">
        <f t="shared" ref="F28:F29" si="9">(C28-B28)/B28</f>
        <v>-0.18683440384437783</v>
      </c>
      <c r="H28" s="25">
        <v>2502.1889999999999</v>
      </c>
      <c r="I28" s="188">
        <v>1791.375</v>
      </c>
      <c r="J28" s="345">
        <f t="shared" si="5"/>
        <v>1.6839667269809181E-2</v>
      </c>
      <c r="K28" s="295">
        <f t="shared" si="6"/>
        <v>1.2413884748963851E-2</v>
      </c>
      <c r="L28" s="67">
        <f t="shared" ref="L28" si="10">(I28-H28)/H28</f>
        <v>-0.28407686229937062</v>
      </c>
      <c r="N28" s="40">
        <f t="shared" si="0"/>
        <v>2.8186120229166711</v>
      </c>
      <c r="O28" s="201">
        <f t="shared" si="1"/>
        <v>2.4815481286311543</v>
      </c>
      <c r="P28" s="67">
        <f t="shared" ref="P28" si="11">(O28-N28)/N28</f>
        <v>-0.11958506227356774</v>
      </c>
    </row>
    <row r="29" spans="1:16" ht="20.100000000000001" customHeight="1" x14ac:dyDescent="0.25">
      <c r="A29" s="14" t="s">
        <v>199</v>
      </c>
      <c r="B29" s="25">
        <v>7202.4400000000005</v>
      </c>
      <c r="C29" s="188">
        <v>10613.459999999997</v>
      </c>
      <c r="D29" s="345">
        <f t="shared" si="2"/>
        <v>6.612759230813961E-3</v>
      </c>
      <c r="E29" s="295">
        <f t="shared" si="3"/>
        <v>9.7023509359821531E-3</v>
      </c>
      <c r="F29" s="67">
        <f t="shared" si="9"/>
        <v>0.47359228261533542</v>
      </c>
      <c r="H29" s="25">
        <v>1076.8530000000001</v>
      </c>
      <c r="I29" s="188">
        <v>1520.4729999999995</v>
      </c>
      <c r="J29" s="345">
        <f t="shared" si="5"/>
        <v>7.2471928453429497E-3</v>
      </c>
      <c r="K29" s="295">
        <f t="shared" si="6"/>
        <v>1.0536585910773182E-2</v>
      </c>
      <c r="L29" s="67">
        <f t="shared" ref="L29:L32" si="12">(I29-H29)/H29</f>
        <v>0.41195966394670341</v>
      </c>
      <c r="N29" s="40">
        <f t="shared" ref="N29:N30" si="13">(H29/B29)*10</f>
        <v>1.4951224862685422</v>
      </c>
      <c r="O29" s="201">
        <f t="shared" ref="O29:O30" si="14">(I29/C29)*10</f>
        <v>1.4325893723630181</v>
      </c>
      <c r="P29" s="67">
        <f t="shared" ref="P29:P30" si="15">(O29-N29)/N29</f>
        <v>-4.1824743109570468E-2</v>
      </c>
    </row>
    <row r="30" spans="1:16" ht="20.100000000000001" customHeight="1" x14ac:dyDescent="0.25">
      <c r="A30" s="14" t="s">
        <v>192</v>
      </c>
      <c r="B30" s="25">
        <v>3575.0599999999995</v>
      </c>
      <c r="C30" s="188">
        <v>5231.9999999999991</v>
      </c>
      <c r="D30" s="345">
        <f t="shared" si="2"/>
        <v>3.2823613963759166E-3</v>
      </c>
      <c r="E30" s="295">
        <f t="shared" si="3"/>
        <v>4.782860640833303E-3</v>
      </c>
      <c r="F30" s="67">
        <f t="shared" si="4"/>
        <v>0.46347194172964923</v>
      </c>
      <c r="H30" s="25">
        <v>1012.8429999999998</v>
      </c>
      <c r="I30" s="188">
        <v>1485.4519999999995</v>
      </c>
      <c r="J30" s="345">
        <f t="shared" si="5"/>
        <v>6.8164072004773977E-3</v>
      </c>
      <c r="K30" s="295">
        <f t="shared" si="6"/>
        <v>1.0293897105920227E-2</v>
      </c>
      <c r="L30" s="67">
        <f t="shared" si="12"/>
        <v>0.46661624753293429</v>
      </c>
      <c r="N30" s="40">
        <f t="shared" si="13"/>
        <v>2.8330797245360917</v>
      </c>
      <c r="O30" s="201">
        <f t="shared" si="14"/>
        <v>2.8391666666666664</v>
      </c>
      <c r="P30" s="67">
        <f t="shared" si="15"/>
        <v>2.1485248289549708E-3</v>
      </c>
    </row>
    <row r="31" spans="1:16" ht="20.100000000000001" customHeight="1" x14ac:dyDescent="0.25">
      <c r="A31" s="14" t="s">
        <v>201</v>
      </c>
      <c r="B31" s="25">
        <v>54114.480000000018</v>
      </c>
      <c r="C31" s="188">
        <v>48687.15</v>
      </c>
      <c r="D31" s="345">
        <f t="shared" si="2"/>
        <v>4.9683999747404714E-2</v>
      </c>
      <c r="E31" s="295">
        <f t="shared" si="3"/>
        <v>4.450761724949296E-2</v>
      </c>
      <c r="F31" s="67">
        <f t="shared" si="4"/>
        <v>-0.1002934889146124</v>
      </c>
      <c r="H31" s="25">
        <v>1717.0510000000002</v>
      </c>
      <c r="I31" s="188">
        <v>1468.6019999999994</v>
      </c>
      <c r="J31" s="345">
        <f t="shared" si="5"/>
        <v>1.1555708831464421E-2</v>
      </c>
      <c r="K31" s="295">
        <f t="shared" si="6"/>
        <v>1.0177129841656718E-2</v>
      </c>
      <c r="L31" s="67">
        <f t="shared" si="12"/>
        <v>-0.14469517795336348</v>
      </c>
      <c r="N31" s="40">
        <f t="shared" ref="N31:N32" si="16">(H31/B31)*10</f>
        <v>0.317299731975619</v>
      </c>
      <c r="O31" s="201">
        <f t="shared" ref="O31:O32" si="17">(I31/C31)*10</f>
        <v>0.30164057662031962</v>
      </c>
      <c r="P31" s="67">
        <f t="shared" ref="P31:P32" si="18">(O31-N31)/N31</f>
        <v>-4.935130344359262E-2</v>
      </c>
    </row>
    <row r="32" spans="1:16" ht="20.100000000000001" customHeight="1" thickBot="1" x14ac:dyDescent="0.3">
      <c r="A32" s="14" t="s">
        <v>17</v>
      </c>
      <c r="B32" s="25">
        <f>B33-SUM(B7:B31)</f>
        <v>72883.490000000573</v>
      </c>
      <c r="C32" s="188">
        <f>C33-SUM(C7:C31)</f>
        <v>81168.479999999632</v>
      </c>
      <c r="D32" s="345">
        <f t="shared" si="2"/>
        <v>6.6916346581358657E-2</v>
      </c>
      <c r="E32" s="295">
        <f t="shared" si="3"/>
        <v>7.420059791060081E-2</v>
      </c>
      <c r="F32" s="67">
        <f t="shared" si="4"/>
        <v>0.11367444122117361</v>
      </c>
      <c r="H32" s="25">
        <f>H33-SUM(H7:H31)</f>
        <v>12932.679000000033</v>
      </c>
      <c r="I32" s="188">
        <f>I33-SUM(I7:I31)</f>
        <v>15328.325000000055</v>
      </c>
      <c r="J32" s="345">
        <f t="shared" si="5"/>
        <v>8.7036595264086414E-2</v>
      </c>
      <c r="K32" s="295">
        <f t="shared" si="6"/>
        <v>0.10622234872355706</v>
      </c>
      <c r="L32" s="67">
        <f t="shared" si="12"/>
        <v>0.18523973261843246</v>
      </c>
      <c r="N32" s="40">
        <f t="shared" si="16"/>
        <v>1.77443190494856</v>
      </c>
      <c r="O32" s="201">
        <f t="shared" si="17"/>
        <v>1.8884578102238856</v>
      </c>
      <c r="P32" s="67">
        <f t="shared" si="18"/>
        <v>6.4260513439444264E-2</v>
      </c>
    </row>
    <row r="33" spans="1:16" ht="26.25" customHeight="1" thickBot="1" x14ac:dyDescent="0.3">
      <c r="A33" s="18" t="s">
        <v>18</v>
      </c>
      <c r="B33" s="23">
        <v>1089173.1800000006</v>
      </c>
      <c r="C33" s="193">
        <v>1093906.0099999995</v>
      </c>
      <c r="D33" s="341">
        <f>SUM(D7:D32)</f>
        <v>1.0000000000000002</v>
      </c>
      <c r="E33" s="342">
        <f>SUM(E7:E32)</f>
        <v>0.99999999999999989</v>
      </c>
      <c r="F33" s="72">
        <f t="shared" si="4"/>
        <v>4.3453420327508501E-3</v>
      </c>
      <c r="G33" s="2"/>
      <c r="H33" s="23">
        <v>148588.98100000009</v>
      </c>
      <c r="I33" s="193">
        <v>144304.1430000001</v>
      </c>
      <c r="J33" s="341">
        <f>SUM(J7:J32)</f>
        <v>0.99999999999999956</v>
      </c>
      <c r="K33" s="342">
        <f>SUM(K7:K32)</f>
        <v>0.99999999999999978</v>
      </c>
      <c r="L33" s="72">
        <f t="shared" si="7"/>
        <v>-2.8836848945077469E-2</v>
      </c>
      <c r="N33" s="35">
        <f t="shared" si="0"/>
        <v>1.3642365027754355</v>
      </c>
      <c r="O33" s="194">
        <f t="shared" si="1"/>
        <v>1.3191640020334119</v>
      </c>
      <c r="P33" s="72">
        <f t="shared" si="8"/>
        <v>-3.3038626843899167E-2</v>
      </c>
    </row>
    <row r="35" spans="1:16" ht="15.75" thickBot="1" x14ac:dyDescent="0.3"/>
    <row r="36" spans="1:16" x14ac:dyDescent="0.25">
      <c r="A36" s="468" t="s">
        <v>2</v>
      </c>
      <c r="B36" s="461" t="s">
        <v>1</v>
      </c>
      <c r="C36" s="452"/>
      <c r="D36" s="461" t="s">
        <v>116</v>
      </c>
      <c r="E36" s="452"/>
      <c r="F36" s="176" t="s">
        <v>0</v>
      </c>
      <c r="H36" s="471" t="s">
        <v>19</v>
      </c>
      <c r="I36" s="472"/>
      <c r="J36" s="461" t="s">
        <v>116</v>
      </c>
      <c r="K36" s="457"/>
      <c r="L36" s="176" t="s">
        <v>0</v>
      </c>
      <c r="N36" s="451" t="s">
        <v>22</v>
      </c>
      <c r="O36" s="452"/>
      <c r="P36" s="176" t="s">
        <v>0</v>
      </c>
    </row>
    <row r="37" spans="1:16" x14ac:dyDescent="0.25">
      <c r="A37" s="469"/>
      <c r="B37" s="462" t="str">
        <f>B5</f>
        <v>jan-dez</v>
      </c>
      <c r="C37" s="454"/>
      <c r="D37" s="462" t="str">
        <f>B5</f>
        <v>jan-dez</v>
      </c>
      <c r="E37" s="454"/>
      <c r="F37" s="177" t="str">
        <f>F5</f>
        <v>2021/2020</v>
      </c>
      <c r="H37" s="449" t="str">
        <f>B5</f>
        <v>jan-dez</v>
      </c>
      <c r="I37" s="454"/>
      <c r="J37" s="462" t="str">
        <f>B5</f>
        <v>jan-dez</v>
      </c>
      <c r="K37" s="450"/>
      <c r="L37" s="177" t="str">
        <f>L5</f>
        <v>2021/2020</v>
      </c>
      <c r="N37" s="449" t="str">
        <f>B5</f>
        <v>jan-dez</v>
      </c>
      <c r="O37" s="450"/>
      <c r="P37" s="177" t="str">
        <f>P5</f>
        <v>2021/2020</v>
      </c>
    </row>
    <row r="38" spans="1:16" ht="19.5" customHeight="1" thickBot="1" x14ac:dyDescent="0.3">
      <c r="A38" s="470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161</v>
      </c>
      <c r="B39" s="46">
        <v>100760.96999999996</v>
      </c>
      <c r="C39" s="195">
        <v>120954.86999999998</v>
      </c>
      <c r="D39" s="345">
        <f t="shared" ref="D39:D61" si="19">B39/$B$62</f>
        <v>0.24570784160638903</v>
      </c>
      <c r="E39" s="344">
        <f t="shared" ref="E39:E61" si="20">C39/$C$62</f>
        <v>0.2967953721121831</v>
      </c>
      <c r="F39" s="67">
        <f>(C39-B39)/B39</f>
        <v>0.20041391026704122</v>
      </c>
      <c r="H39" s="46">
        <v>12909.119999999999</v>
      </c>
      <c r="I39" s="195">
        <v>14009.913999999995</v>
      </c>
      <c r="J39" s="345">
        <f t="shared" ref="J39:J61" si="21">H39/$H$62</f>
        <v>0.19942834163226522</v>
      </c>
      <c r="K39" s="344">
        <f t="shared" ref="K39:K61" si="22">I39/$I$62</f>
        <v>0.23176619547366936</v>
      </c>
      <c r="L39" s="67">
        <f>(I39-H39)/H39</f>
        <v>8.5272582484320875E-2</v>
      </c>
      <c r="N39" s="40">
        <f t="shared" ref="N39:N62" si="23">(H39/B39)*10</f>
        <v>1.2811627359284061</v>
      </c>
      <c r="O39" s="200">
        <f t="shared" ref="O39:O62" si="24">(I39/C39)*10</f>
        <v>1.1582761405142263</v>
      </c>
      <c r="P39" s="76">
        <f t="shared" si="8"/>
        <v>-9.5918021940537404E-2</v>
      </c>
    </row>
    <row r="40" spans="1:16" ht="20.100000000000001" customHeight="1" x14ac:dyDescent="0.25">
      <c r="A40" s="45" t="s">
        <v>171</v>
      </c>
      <c r="B40" s="25">
        <v>51696.929999999993</v>
      </c>
      <c r="C40" s="188">
        <v>41246.959999999999</v>
      </c>
      <c r="D40" s="345">
        <f t="shared" si="19"/>
        <v>0.12606410089121398</v>
      </c>
      <c r="E40" s="295">
        <f t="shared" si="20"/>
        <v>0.10121053283506759</v>
      </c>
      <c r="F40" s="67">
        <f t="shared" ref="F40:F62" si="25">(C40-B40)/B40</f>
        <v>-0.20213908253352753</v>
      </c>
      <c r="H40" s="25">
        <v>9801.741</v>
      </c>
      <c r="I40" s="188">
        <v>7555.826</v>
      </c>
      <c r="J40" s="345">
        <f t="shared" si="21"/>
        <v>0.15142356355343983</v>
      </c>
      <c r="K40" s="295">
        <f t="shared" si="22"/>
        <v>0.12499613100273377</v>
      </c>
      <c r="L40" s="67">
        <f t="shared" ref="L40:L62" si="26">(I40-H40)/H40</f>
        <v>-0.22913429359131199</v>
      </c>
      <c r="N40" s="40">
        <f t="shared" si="23"/>
        <v>1.8960005942325786</v>
      </c>
      <c r="O40" s="201">
        <f t="shared" si="24"/>
        <v>1.8318503957624999</v>
      </c>
      <c r="P40" s="67">
        <f t="shared" si="8"/>
        <v>-3.3834482259771682E-2</v>
      </c>
    </row>
    <row r="41" spans="1:16" ht="20.100000000000001" customHeight="1" x14ac:dyDescent="0.25">
      <c r="A41" s="45" t="s">
        <v>165</v>
      </c>
      <c r="B41" s="25">
        <v>52468.75</v>
      </c>
      <c r="C41" s="188">
        <v>70191.27</v>
      </c>
      <c r="D41" s="345">
        <f t="shared" si="19"/>
        <v>0.12794620093757761</v>
      </c>
      <c r="E41" s="295">
        <f t="shared" si="20"/>
        <v>0.17223319820588223</v>
      </c>
      <c r="F41" s="67">
        <f t="shared" si="25"/>
        <v>0.33777286480047652</v>
      </c>
      <c r="H41" s="25">
        <v>5799.5369999999994</v>
      </c>
      <c r="I41" s="188">
        <v>6176.329999999999</v>
      </c>
      <c r="J41" s="345">
        <f t="shared" si="21"/>
        <v>8.9594956600059686E-2</v>
      </c>
      <c r="K41" s="295">
        <f t="shared" si="22"/>
        <v>0.10217511014627845</v>
      </c>
      <c r="L41" s="67">
        <f t="shared" si="26"/>
        <v>6.4969496702926413E-2</v>
      </c>
      <c r="N41" s="40">
        <f t="shared" si="23"/>
        <v>1.1053316497915424</v>
      </c>
      <c r="O41" s="201">
        <f t="shared" si="24"/>
        <v>0.87992851532676342</v>
      </c>
      <c r="P41" s="67">
        <f t="shared" si="8"/>
        <v>-0.20392353236903005</v>
      </c>
    </row>
    <row r="42" spans="1:16" ht="20.100000000000001" customHeight="1" x14ac:dyDescent="0.25">
      <c r="A42" s="45" t="s">
        <v>180</v>
      </c>
      <c r="B42" s="25">
        <v>15651.270000000002</v>
      </c>
      <c r="C42" s="188">
        <v>16820.98</v>
      </c>
      <c r="D42" s="345">
        <f t="shared" si="19"/>
        <v>3.8165966148388908E-2</v>
      </c>
      <c r="E42" s="295">
        <f t="shared" si="20"/>
        <v>4.1274807855124725E-2</v>
      </c>
      <c r="F42" s="67">
        <f t="shared" si="25"/>
        <v>7.4735788213991391E-2</v>
      </c>
      <c r="H42" s="25">
        <v>4135.0039999999999</v>
      </c>
      <c r="I42" s="188">
        <v>4732.4099999999989</v>
      </c>
      <c r="J42" s="345">
        <f t="shared" si="21"/>
        <v>6.3880186284021159E-2</v>
      </c>
      <c r="K42" s="295">
        <f t="shared" si="22"/>
        <v>7.8288322192523643E-2</v>
      </c>
      <c r="L42" s="67">
        <f t="shared" si="26"/>
        <v>0.14447531368772534</v>
      </c>
      <c r="N42" s="40">
        <f t="shared" si="23"/>
        <v>2.6419606843406314</v>
      </c>
      <c r="O42" s="201">
        <f t="shared" si="24"/>
        <v>2.8133973169220812</v>
      </c>
      <c r="P42" s="67">
        <f t="shared" si="8"/>
        <v>6.4889925727352832E-2</v>
      </c>
    </row>
    <row r="43" spans="1:16" ht="20.100000000000001" customHeight="1" x14ac:dyDescent="0.25">
      <c r="A43" s="45" t="s">
        <v>168</v>
      </c>
      <c r="B43" s="25">
        <v>30635.739999999994</v>
      </c>
      <c r="C43" s="188">
        <v>22764.450000000004</v>
      </c>
      <c r="D43" s="345">
        <f t="shared" si="19"/>
        <v>7.4705925830353945E-2</v>
      </c>
      <c r="E43" s="295">
        <f t="shared" si="20"/>
        <v>5.5858713325715521E-2</v>
      </c>
      <c r="F43" s="67">
        <f t="shared" si="25"/>
        <v>-0.25693160994315761</v>
      </c>
      <c r="H43" s="25">
        <v>5919.0940000000019</v>
      </c>
      <c r="I43" s="188">
        <v>4722.3879999999999</v>
      </c>
      <c r="J43" s="345">
        <f t="shared" si="21"/>
        <v>9.1441949597299566E-2</v>
      </c>
      <c r="K43" s="295">
        <f t="shared" si="22"/>
        <v>7.8122528111914946E-2</v>
      </c>
      <c r="L43" s="67">
        <f t="shared" si="26"/>
        <v>-0.20217722509559766</v>
      </c>
      <c r="N43" s="40">
        <f t="shared" si="23"/>
        <v>1.932087816387005</v>
      </c>
      <c r="O43" s="201">
        <f t="shared" si="24"/>
        <v>2.074457322711508</v>
      </c>
      <c r="P43" s="67">
        <f t="shared" si="8"/>
        <v>7.3686871330068862E-2</v>
      </c>
    </row>
    <row r="44" spans="1:16" ht="20.100000000000001" customHeight="1" x14ac:dyDescent="0.25">
      <c r="A44" s="45" t="s">
        <v>174</v>
      </c>
      <c r="B44" s="25">
        <v>39737.460000000006</v>
      </c>
      <c r="C44" s="188">
        <v>28565.530000000013</v>
      </c>
      <c r="D44" s="345">
        <f t="shared" si="19"/>
        <v>9.6900670244840101E-2</v>
      </c>
      <c r="E44" s="295">
        <f t="shared" si="20"/>
        <v>7.0093226555753688E-2</v>
      </c>
      <c r="F44" s="67">
        <f t="shared" si="25"/>
        <v>-0.28114353559588334</v>
      </c>
      <c r="H44" s="25">
        <v>4537.3450000000012</v>
      </c>
      <c r="I44" s="188">
        <v>4133.5920000000015</v>
      </c>
      <c r="J44" s="345">
        <f t="shared" si="21"/>
        <v>7.0095807364363383E-2</v>
      </c>
      <c r="K44" s="295">
        <f t="shared" si="22"/>
        <v>6.838206797560617E-2</v>
      </c>
      <c r="L44" s="67">
        <f t="shared" si="26"/>
        <v>-8.8984417098545432E-2</v>
      </c>
      <c r="N44" s="40">
        <f t="shared" si="23"/>
        <v>1.1418306555074231</v>
      </c>
      <c r="O44" s="201">
        <f t="shared" si="24"/>
        <v>1.447055944699783</v>
      </c>
      <c r="P44" s="67">
        <f t="shared" si="8"/>
        <v>0.26731222158045803</v>
      </c>
    </row>
    <row r="45" spans="1:16" ht="20.100000000000001" customHeight="1" x14ac:dyDescent="0.25">
      <c r="A45" s="45" t="s">
        <v>170</v>
      </c>
      <c r="B45" s="25">
        <v>26150.870000000003</v>
      </c>
      <c r="C45" s="188">
        <v>25623.139999999996</v>
      </c>
      <c r="D45" s="345">
        <f t="shared" si="19"/>
        <v>6.3769471689576571E-2</v>
      </c>
      <c r="E45" s="295">
        <f t="shared" si="20"/>
        <v>6.287327968673409E-2</v>
      </c>
      <c r="F45" s="67">
        <f t="shared" si="25"/>
        <v>-2.0180208153686926E-2</v>
      </c>
      <c r="H45" s="25">
        <v>3891.922</v>
      </c>
      <c r="I45" s="188">
        <v>3685.1940000000013</v>
      </c>
      <c r="J45" s="345">
        <f t="shared" si="21"/>
        <v>6.0124900087854864E-2</v>
      </c>
      <c r="K45" s="295">
        <f t="shared" si="22"/>
        <v>6.0964213839028142E-2</v>
      </c>
      <c r="L45" s="67">
        <f t="shared" si="26"/>
        <v>-5.3117200190548192E-2</v>
      </c>
      <c r="N45" s="40">
        <f t="shared" si="23"/>
        <v>1.4882571784418643</v>
      </c>
      <c r="O45" s="201">
        <f t="shared" si="24"/>
        <v>1.4382288821744726</v>
      </c>
      <c r="P45" s="67">
        <f t="shared" si="8"/>
        <v>-3.3615356937010697E-2</v>
      </c>
    </row>
    <row r="46" spans="1:16" ht="20.100000000000001" customHeight="1" x14ac:dyDescent="0.25">
      <c r="A46" s="45" t="s">
        <v>179</v>
      </c>
      <c r="B46" s="25">
        <v>17205.940000000002</v>
      </c>
      <c r="C46" s="188">
        <v>14519.49</v>
      </c>
      <c r="D46" s="345">
        <f t="shared" si="19"/>
        <v>4.1957063138723612E-2</v>
      </c>
      <c r="E46" s="295">
        <f t="shared" si="20"/>
        <v>3.5627481865171048E-2</v>
      </c>
      <c r="F46" s="67">
        <f t="shared" si="25"/>
        <v>-0.15613503243647264</v>
      </c>
      <c r="H46" s="25">
        <v>4114.7239999999983</v>
      </c>
      <c r="I46" s="188">
        <v>3168.3340000000003</v>
      </c>
      <c r="J46" s="345">
        <f t="shared" si="21"/>
        <v>6.3566887874191319E-2</v>
      </c>
      <c r="K46" s="295">
        <f t="shared" si="22"/>
        <v>5.2413791916914913E-2</v>
      </c>
      <c r="L46" s="67">
        <f t="shared" si="26"/>
        <v>-0.23000084574323781</v>
      </c>
      <c r="N46" s="40">
        <f t="shared" si="23"/>
        <v>2.3914555089695755</v>
      </c>
      <c r="O46" s="201">
        <f t="shared" si="24"/>
        <v>2.1821248542476357</v>
      </c>
      <c r="P46" s="67">
        <f t="shared" si="8"/>
        <v>-8.7532740599525385E-2</v>
      </c>
    </row>
    <row r="47" spans="1:16" ht="20.100000000000001" customHeight="1" x14ac:dyDescent="0.25">
      <c r="A47" s="45" t="s">
        <v>177</v>
      </c>
      <c r="B47" s="25">
        <v>27230.979999999996</v>
      </c>
      <c r="C47" s="188">
        <v>25308.58</v>
      </c>
      <c r="D47" s="345">
        <f t="shared" si="19"/>
        <v>6.6403343681851704E-2</v>
      </c>
      <c r="E47" s="295">
        <f t="shared" si="20"/>
        <v>6.2101421949616049E-2</v>
      </c>
      <c r="F47" s="67">
        <f t="shared" si="25"/>
        <v>-7.0596063747980956E-2</v>
      </c>
      <c r="H47" s="25">
        <v>3505.4639999999981</v>
      </c>
      <c r="I47" s="188">
        <v>3154.1979999999994</v>
      </c>
      <c r="J47" s="345">
        <f t="shared" si="21"/>
        <v>5.4154649749294036E-2</v>
      </c>
      <c r="K47" s="295">
        <f t="shared" si="22"/>
        <v>5.2179939879049723E-2</v>
      </c>
      <c r="L47" s="67">
        <f t="shared" si="26"/>
        <v>-0.10020527952932876</v>
      </c>
      <c r="N47" s="40">
        <f t="shared" si="23"/>
        <v>1.2873073242314448</v>
      </c>
      <c r="O47" s="201">
        <f t="shared" si="24"/>
        <v>1.2462959201978139</v>
      </c>
      <c r="P47" s="67">
        <f t="shared" si="8"/>
        <v>-3.1858285322905126E-2</v>
      </c>
    </row>
    <row r="48" spans="1:16" ht="20.100000000000001" customHeight="1" x14ac:dyDescent="0.25">
      <c r="A48" s="45" t="s">
        <v>166</v>
      </c>
      <c r="B48" s="25">
        <v>17453.47</v>
      </c>
      <c r="C48" s="188">
        <v>11957.280000000002</v>
      </c>
      <c r="D48" s="345">
        <f t="shared" si="19"/>
        <v>4.2560670488204555E-2</v>
      </c>
      <c r="E48" s="295">
        <f t="shared" si="20"/>
        <v>2.9340409088526701E-2</v>
      </c>
      <c r="F48" s="67">
        <f t="shared" si="25"/>
        <v>-0.31490528817478691</v>
      </c>
      <c r="H48" s="25">
        <v>2699.3679999999999</v>
      </c>
      <c r="I48" s="188">
        <v>1992.4670000000008</v>
      </c>
      <c r="J48" s="345">
        <f t="shared" si="21"/>
        <v>4.1701563212302971E-2</v>
      </c>
      <c r="K48" s="295">
        <f t="shared" si="22"/>
        <v>3.2961408342466338E-2</v>
      </c>
      <c r="L48" s="67">
        <f t="shared" si="26"/>
        <v>-0.26187648368062422</v>
      </c>
      <c r="N48" s="40">
        <f t="shared" si="23"/>
        <v>1.5466082102871235</v>
      </c>
      <c r="O48" s="201">
        <f t="shared" si="24"/>
        <v>1.6663212703892527</v>
      </c>
      <c r="P48" s="67">
        <f t="shared" si="8"/>
        <v>7.7403610885981813E-2</v>
      </c>
    </row>
    <row r="49" spans="1:16" ht="20.100000000000001" customHeight="1" x14ac:dyDescent="0.25">
      <c r="A49" s="45" t="s">
        <v>173</v>
      </c>
      <c r="B49" s="25">
        <v>8877.380000000001</v>
      </c>
      <c r="C49" s="188">
        <v>7218.7799999999979</v>
      </c>
      <c r="D49" s="345">
        <f t="shared" si="19"/>
        <v>2.1647686390074718E-2</v>
      </c>
      <c r="E49" s="295">
        <f t="shared" si="20"/>
        <v>1.7713222264601539E-2</v>
      </c>
      <c r="F49" s="67">
        <f>(C49-B49)/B49</f>
        <v>-0.18683440384437783</v>
      </c>
      <c r="H49" s="25">
        <v>2502.1889999999999</v>
      </c>
      <c r="I49" s="188">
        <v>1791.375</v>
      </c>
      <c r="J49" s="345">
        <f t="shared" si="21"/>
        <v>3.8655415916847631E-2</v>
      </c>
      <c r="K49" s="295">
        <f t="shared" si="22"/>
        <v>2.9634740685534872E-2</v>
      </c>
      <c r="L49" s="67">
        <f t="shared" si="26"/>
        <v>-0.28407686229937062</v>
      </c>
      <c r="N49" s="40">
        <f t="shared" si="23"/>
        <v>2.8186120229166711</v>
      </c>
      <c r="O49" s="201">
        <f t="shared" si="24"/>
        <v>2.4815481286311543</v>
      </c>
      <c r="P49" s="67">
        <f t="shared" si="8"/>
        <v>-0.11958506227356774</v>
      </c>
    </row>
    <row r="50" spans="1:16" ht="20.100000000000001" customHeight="1" x14ac:dyDescent="0.25">
      <c r="A50" s="45" t="s">
        <v>192</v>
      </c>
      <c r="B50" s="25">
        <v>3575.0599999999995</v>
      </c>
      <c r="C50" s="188">
        <v>5231.9999999999991</v>
      </c>
      <c r="D50" s="345">
        <f t="shared" si="19"/>
        <v>8.7178624442910517E-3</v>
      </c>
      <c r="E50" s="295">
        <f t="shared" si="20"/>
        <v>1.2838122077192442E-2</v>
      </c>
      <c r="F50" s="67">
        <f t="shared" ref="F50:F52" si="27">(C50-B50)/B50</f>
        <v>0.46347194172964923</v>
      </c>
      <c r="H50" s="25">
        <v>1012.8429999999998</v>
      </c>
      <c r="I50" s="188">
        <v>1485.4519999999995</v>
      </c>
      <c r="J50" s="345">
        <f t="shared" si="21"/>
        <v>1.5647046415545627E-2</v>
      </c>
      <c r="K50" s="295">
        <f t="shared" si="22"/>
        <v>2.4573852387584472E-2</v>
      </c>
      <c r="L50" s="67">
        <f t="shared" si="26"/>
        <v>0.46661624753293429</v>
      </c>
      <c r="N50" s="40">
        <f t="shared" ref="N50" si="28">(H50/B50)*10</f>
        <v>2.8330797245360917</v>
      </c>
      <c r="O50" s="201">
        <f t="shared" ref="O50" si="29">(I50/C50)*10</f>
        <v>2.8391666666666664</v>
      </c>
      <c r="P50" s="67">
        <f t="shared" ref="P50" si="30">(O50-N50)/N50</f>
        <v>2.1485248289549708E-3</v>
      </c>
    </row>
    <row r="51" spans="1:16" ht="20.100000000000001" customHeight="1" x14ac:dyDescent="0.25">
      <c r="A51" s="45" t="s">
        <v>183</v>
      </c>
      <c r="B51" s="25">
        <v>2921.6799999999994</v>
      </c>
      <c r="C51" s="188">
        <v>3914.420000000001</v>
      </c>
      <c r="D51" s="345">
        <f t="shared" si="19"/>
        <v>7.1245809430432721E-3</v>
      </c>
      <c r="E51" s="295">
        <f t="shared" si="20"/>
        <v>9.6050844459869382E-3</v>
      </c>
      <c r="F51" s="67">
        <f t="shared" si="27"/>
        <v>0.33978395991347504</v>
      </c>
      <c r="H51" s="25">
        <v>698.82899999999995</v>
      </c>
      <c r="I51" s="188">
        <v>858.02699999999993</v>
      </c>
      <c r="J51" s="345">
        <f t="shared" si="21"/>
        <v>1.079595731967278E-2</v>
      </c>
      <c r="K51" s="295">
        <f t="shared" si="22"/>
        <v>1.4194352185437123E-2</v>
      </c>
      <c r="L51" s="67">
        <f t="shared" si="26"/>
        <v>0.22780680252250549</v>
      </c>
      <c r="N51" s="40">
        <f t="shared" ref="N51:N52" si="31">(H51/B51)*10</f>
        <v>2.3918738533994146</v>
      </c>
      <c r="O51" s="201">
        <f t="shared" ref="O51:O52" si="32">(I51/C51)*10</f>
        <v>2.1919645822369591</v>
      </c>
      <c r="P51" s="67">
        <f t="shared" ref="P51:P52" si="33">(O51-N51)/N51</f>
        <v>-8.357851768743467E-2</v>
      </c>
    </row>
    <row r="52" spans="1:16" ht="20.100000000000001" customHeight="1" x14ac:dyDescent="0.25">
      <c r="A52" s="45" t="s">
        <v>188</v>
      </c>
      <c r="B52" s="25">
        <v>3465.1</v>
      </c>
      <c r="C52" s="188">
        <v>3537.43</v>
      </c>
      <c r="D52" s="345">
        <f t="shared" si="19"/>
        <v>8.4497225656948224E-3</v>
      </c>
      <c r="E52" s="295">
        <f t="shared" si="20"/>
        <v>8.680037878349171E-3</v>
      </c>
      <c r="F52" s="67">
        <f t="shared" si="27"/>
        <v>2.0873856454359161E-2</v>
      </c>
      <c r="H52" s="25">
        <v>800.22400000000027</v>
      </c>
      <c r="I52" s="188">
        <v>792.28100000000018</v>
      </c>
      <c r="J52" s="345">
        <f t="shared" si="21"/>
        <v>1.23623721256242E-2</v>
      </c>
      <c r="K52" s="295">
        <f t="shared" si="22"/>
        <v>1.3106715224381416E-2</v>
      </c>
      <c r="L52" s="67">
        <f t="shared" si="26"/>
        <v>-9.925970728196223E-3</v>
      </c>
      <c r="N52" s="40">
        <f t="shared" si="31"/>
        <v>2.3093821246140092</v>
      </c>
      <c r="O52" s="201">
        <f t="shared" si="32"/>
        <v>2.2397079235490178</v>
      </c>
      <c r="P52" s="67">
        <f t="shared" si="33"/>
        <v>-3.0170061646526646E-2</v>
      </c>
    </row>
    <row r="53" spans="1:16" ht="20.100000000000001" customHeight="1" x14ac:dyDescent="0.25">
      <c r="A53" s="45" t="s">
        <v>191</v>
      </c>
      <c r="B53" s="25"/>
      <c r="C53" s="188">
        <v>2292.19</v>
      </c>
      <c r="D53" s="345">
        <f t="shared" si="19"/>
        <v>0</v>
      </c>
      <c r="E53" s="295">
        <f t="shared" si="20"/>
        <v>5.6245059335091269E-3</v>
      </c>
      <c r="F53" s="67"/>
      <c r="H53" s="25"/>
      <c r="I53" s="188">
        <v>572.47900000000004</v>
      </c>
      <c r="J53" s="345">
        <f t="shared" si="21"/>
        <v>0</v>
      </c>
      <c r="K53" s="295">
        <f t="shared" si="22"/>
        <v>9.4705277861499224E-3</v>
      </c>
      <c r="L53" s="67"/>
      <c r="N53" s="40"/>
      <c r="O53" s="201">
        <f t="shared" si="24"/>
        <v>2.4975198391058333</v>
      </c>
      <c r="P53" s="67"/>
    </row>
    <row r="54" spans="1:16" ht="20.100000000000001" customHeight="1" x14ac:dyDescent="0.25">
      <c r="A54" s="45" t="s">
        <v>193</v>
      </c>
      <c r="B54" s="25">
        <v>1640.6900000000005</v>
      </c>
      <c r="C54" s="188">
        <v>2006.3100000000004</v>
      </c>
      <c r="D54" s="345">
        <f t="shared" si="19"/>
        <v>4.0008586523649654E-3</v>
      </c>
      <c r="E54" s="295">
        <f t="shared" si="20"/>
        <v>4.9230223059426566E-3</v>
      </c>
      <c r="F54" s="67">
        <f t="shared" ref="F54" si="34">(C54-B54)/B54</f>
        <v>0.22284526632087706</v>
      </c>
      <c r="H54" s="25">
        <v>400.97599999999994</v>
      </c>
      <c r="I54" s="188">
        <v>465.90199999999999</v>
      </c>
      <c r="J54" s="345">
        <f t="shared" si="21"/>
        <v>6.1945336873728942E-3</v>
      </c>
      <c r="K54" s="295">
        <f t="shared" si="22"/>
        <v>7.7074230436798919E-3</v>
      </c>
      <c r="L54" s="67">
        <f t="shared" si="26"/>
        <v>0.16191991540640849</v>
      </c>
      <c r="N54" s="40">
        <f t="shared" si="23"/>
        <v>2.4439473636092122</v>
      </c>
      <c r="O54" s="201">
        <f t="shared" si="24"/>
        <v>2.3221835110227227</v>
      </c>
      <c r="P54" s="67">
        <f t="shared" ref="P54" si="35">(O54-N54)/N54</f>
        <v>-4.9822616640429231E-2</v>
      </c>
    </row>
    <row r="55" spans="1:16" ht="20.100000000000001" customHeight="1" x14ac:dyDescent="0.25">
      <c r="A55" s="45" t="s">
        <v>187</v>
      </c>
      <c r="B55" s="25">
        <v>4689.659999999998</v>
      </c>
      <c r="C55" s="188">
        <v>1706.4699999999998</v>
      </c>
      <c r="D55" s="345">
        <f t="shared" si="19"/>
        <v>1.1435839060181918E-2</v>
      </c>
      <c r="E55" s="295">
        <f t="shared" si="20"/>
        <v>4.1872840560142561E-3</v>
      </c>
      <c r="F55" s="67">
        <f t="shared" ref="F55:F56" si="36">(C55-B55)/B55</f>
        <v>-0.63612074222864756</v>
      </c>
      <c r="H55" s="25">
        <v>1012.1510000000002</v>
      </c>
      <c r="I55" s="188">
        <v>360.77900000000005</v>
      </c>
      <c r="J55" s="345">
        <f t="shared" si="21"/>
        <v>1.5636355956985367E-2</v>
      </c>
      <c r="K55" s="295">
        <f t="shared" si="22"/>
        <v>5.9683718427390063E-3</v>
      </c>
      <c r="L55" s="67">
        <f t="shared" ref="L55:L56" si="37">(I55-H55)/H55</f>
        <v>-0.64355219725120061</v>
      </c>
      <c r="N55" s="40">
        <f t="shared" si="23"/>
        <v>2.1582609400255044</v>
      </c>
      <c r="O55" s="201">
        <f t="shared" si="24"/>
        <v>2.1141830796908243</v>
      </c>
      <c r="P55" s="67">
        <f t="shared" ref="P55:P56" si="38">(O55-N55)/N55</f>
        <v>-2.0422859681720976E-2</v>
      </c>
    </row>
    <row r="56" spans="1:16" ht="20.100000000000001" customHeight="1" x14ac:dyDescent="0.25">
      <c r="A56" s="45" t="s">
        <v>186</v>
      </c>
      <c r="B56" s="25">
        <v>1614.8199999999995</v>
      </c>
      <c r="C56" s="188">
        <v>1607.51</v>
      </c>
      <c r="D56" s="345">
        <f t="shared" si="19"/>
        <v>3.9377740883481888E-3</v>
      </c>
      <c r="E56" s="295">
        <f t="shared" si="20"/>
        <v>3.9444590252881552E-3</v>
      </c>
      <c r="F56" s="67">
        <f t="shared" si="36"/>
        <v>-4.5268203267234079E-3</v>
      </c>
      <c r="H56" s="25">
        <v>349.24700000000001</v>
      </c>
      <c r="I56" s="188">
        <v>274.21500000000009</v>
      </c>
      <c r="J56" s="345">
        <f t="shared" si="21"/>
        <v>5.3953910127137817E-3</v>
      </c>
      <c r="K56" s="295">
        <f t="shared" si="22"/>
        <v>4.5363424280700287E-3</v>
      </c>
      <c r="L56" s="67">
        <f t="shared" si="37"/>
        <v>-0.21483935438242827</v>
      </c>
      <c r="N56" s="40">
        <f t="shared" si="23"/>
        <v>2.1627611746200821</v>
      </c>
      <c r="O56" s="201">
        <f t="shared" si="24"/>
        <v>1.705836977685987</v>
      </c>
      <c r="P56" s="67">
        <f t="shared" si="38"/>
        <v>-0.21126891045395244</v>
      </c>
    </row>
    <row r="57" spans="1:16" ht="20.100000000000001" customHeight="1" x14ac:dyDescent="0.25">
      <c r="A57" s="45" t="s">
        <v>189</v>
      </c>
      <c r="B57" s="25">
        <v>751.76999999999987</v>
      </c>
      <c r="C57" s="188">
        <v>680.37000000000012</v>
      </c>
      <c r="D57" s="345">
        <f t="shared" si="19"/>
        <v>1.8332076803591224E-3</v>
      </c>
      <c r="E57" s="295">
        <f t="shared" si="20"/>
        <v>1.669471161632153E-3</v>
      </c>
      <c r="F57" s="67">
        <f t="shared" si="25"/>
        <v>-9.4975856977532705E-2</v>
      </c>
      <c r="H57" s="25">
        <v>198.37599999999998</v>
      </c>
      <c r="I57" s="188">
        <v>176.63700000000003</v>
      </c>
      <c r="J57" s="345">
        <f t="shared" si="21"/>
        <v>3.0646393169822764E-3</v>
      </c>
      <c r="K57" s="295">
        <f t="shared" si="22"/>
        <v>2.9221082634684663E-3</v>
      </c>
      <c r="L57" s="67">
        <f t="shared" si="26"/>
        <v>-0.10958482880993643</v>
      </c>
      <c r="N57" s="40">
        <f t="shared" si="23"/>
        <v>2.6387857988480521</v>
      </c>
      <c r="O57" s="201">
        <f t="shared" si="24"/>
        <v>2.596190308214648</v>
      </c>
      <c r="P57" s="67">
        <f t="shared" si="8"/>
        <v>-1.6142079683769291E-2</v>
      </c>
    </row>
    <row r="58" spans="1:16" ht="20.100000000000001" customHeight="1" x14ac:dyDescent="0.25">
      <c r="A58" s="45" t="s">
        <v>195</v>
      </c>
      <c r="B58" s="25">
        <v>187.62</v>
      </c>
      <c r="C58" s="188">
        <v>147.13999999999999</v>
      </c>
      <c r="D58" s="345">
        <f t="shared" si="19"/>
        <v>4.5751549674631685E-4</v>
      </c>
      <c r="E58" s="295">
        <f t="shared" si="20"/>
        <v>3.610476457259358E-4</v>
      </c>
      <c r="F58" s="67">
        <f t="shared" si="25"/>
        <v>-0.21575524997335049</v>
      </c>
      <c r="H58" s="25">
        <v>54.024999999999991</v>
      </c>
      <c r="I58" s="188">
        <v>86.202000000000012</v>
      </c>
      <c r="J58" s="345">
        <f t="shared" si="21"/>
        <v>8.3461275103826813E-4</v>
      </c>
      <c r="K58" s="295">
        <f t="shared" si="22"/>
        <v>1.4260408438068397E-3</v>
      </c>
      <c r="L58" s="67">
        <f t="shared" si="26"/>
        <v>0.59559463211476216</v>
      </c>
      <c r="N58" s="40">
        <f t="shared" ref="N58" si="39">(H58/B58)*10</f>
        <v>2.8794904594392916</v>
      </c>
      <c r="O58" s="201">
        <f t="shared" ref="O58" si="40">(I58/C58)*10</f>
        <v>5.8585021068370269</v>
      </c>
      <c r="P58" s="67">
        <f t="shared" ref="P58" si="41">(O58-N58)/N58</f>
        <v>1.0345620828963686</v>
      </c>
    </row>
    <row r="59" spans="1:16" ht="20.100000000000001" customHeight="1" x14ac:dyDescent="0.25">
      <c r="A59" s="45" t="s">
        <v>190</v>
      </c>
      <c r="B59" s="25">
        <v>1472.6899999999996</v>
      </c>
      <c r="C59" s="188">
        <v>315.2</v>
      </c>
      <c r="D59" s="345">
        <f t="shared" si="19"/>
        <v>3.591186957165191E-3</v>
      </c>
      <c r="E59" s="295">
        <f t="shared" si="20"/>
        <v>7.7342814960456013E-4</v>
      </c>
      <c r="F59" s="67">
        <f>(C59-B59)/B59</f>
        <v>-0.78596989183059562</v>
      </c>
      <c r="H59" s="25">
        <v>177.02600000000004</v>
      </c>
      <c r="I59" s="188">
        <v>68.926999999999992</v>
      </c>
      <c r="J59" s="345">
        <f t="shared" si="21"/>
        <v>2.7348108628468394E-3</v>
      </c>
      <c r="K59" s="295">
        <f t="shared" si="22"/>
        <v>1.1402602867807477E-3</v>
      </c>
      <c r="L59" s="67">
        <f t="shared" si="26"/>
        <v>-0.61063911515822544</v>
      </c>
      <c r="N59" s="40">
        <f t="shared" si="23"/>
        <v>1.2020588175379752</v>
      </c>
      <c r="O59" s="201">
        <f t="shared" si="24"/>
        <v>2.1867703045685278</v>
      </c>
      <c r="P59" s="67">
        <f>(O59-N59)/N59</f>
        <v>0.81918744129959675</v>
      </c>
    </row>
    <row r="60" spans="1:16" ht="20.100000000000001" customHeight="1" x14ac:dyDescent="0.25">
      <c r="A60" s="45" t="s">
        <v>210</v>
      </c>
      <c r="B60" s="25">
        <v>216.66000000000003</v>
      </c>
      <c r="C60" s="188">
        <v>206.01999999999998</v>
      </c>
      <c r="D60" s="345">
        <f t="shared" si="19"/>
        <v>5.2833017548799179E-4</v>
      </c>
      <c r="E60" s="295">
        <f t="shared" si="20"/>
        <v>5.0552559448455408E-4</v>
      </c>
      <c r="F60" s="67">
        <f>(C60-B60)/B60</f>
        <v>-4.9109203360103583E-2</v>
      </c>
      <c r="H60" s="25">
        <v>60.451000000000008</v>
      </c>
      <c r="I60" s="188">
        <v>59.129999999999995</v>
      </c>
      <c r="J60" s="345">
        <f t="shared" si="21"/>
        <v>9.3388570870919687E-4</v>
      </c>
      <c r="K60" s="295">
        <f t="shared" si="22"/>
        <v>9.7818838419408373E-4</v>
      </c>
      <c r="L60" s="67">
        <f t="shared" si="26"/>
        <v>-2.1852409389423035E-2</v>
      </c>
      <c r="N60" s="40">
        <f t="shared" ref="N60" si="42">(H60/B60)*10</f>
        <v>2.7901320040616633</v>
      </c>
      <c r="O60" s="201">
        <f t="shared" ref="O60" si="43">(I60/C60)*10</f>
        <v>2.8701096980875644</v>
      </c>
      <c r="P60" s="67">
        <f>(O60-N60)/N60</f>
        <v>2.8664483941790452E-2</v>
      </c>
    </row>
    <row r="61" spans="1:16" ht="20.100000000000001" customHeight="1" thickBot="1" x14ac:dyDescent="0.3">
      <c r="A61" s="14" t="s">
        <v>17</v>
      </c>
      <c r="B61" s="25">
        <f>B62-SUM(B39:B60)</f>
        <v>1678.960000000021</v>
      </c>
      <c r="C61" s="188">
        <f>C62-SUM(C39:C60)</f>
        <v>719.85000000009313</v>
      </c>
      <c r="D61" s="345">
        <f t="shared" si="19"/>
        <v>4.0941808891227253E-3</v>
      </c>
      <c r="E61" s="295">
        <f t="shared" si="20"/>
        <v>1.7663459818937648E-3</v>
      </c>
      <c r="F61" s="67">
        <f t="shared" si="25"/>
        <v>-0.57125244198784719</v>
      </c>
      <c r="H61" s="25">
        <f>H62-SUM(H39:H60)</f>
        <v>150.96300000001065</v>
      </c>
      <c r="I61" s="188">
        <f>I62-SUM(I39:I60)</f>
        <v>126.4199999999837</v>
      </c>
      <c r="J61" s="345">
        <f t="shared" si="21"/>
        <v>2.3321729705691619E-3</v>
      </c>
      <c r="K61" s="295">
        <f t="shared" si="22"/>
        <v>2.0913677579874877E-3</v>
      </c>
      <c r="L61" s="67">
        <f t="shared" si="26"/>
        <v>-0.16257626040834655</v>
      </c>
      <c r="N61" s="40">
        <f t="shared" si="23"/>
        <v>0.89914589984281201</v>
      </c>
      <c r="O61" s="201">
        <f t="shared" si="24"/>
        <v>1.7561992081679147</v>
      </c>
      <c r="P61" s="67">
        <f t="shared" si="8"/>
        <v>0.9531860274010393</v>
      </c>
    </row>
    <row r="62" spans="1:16" ht="26.25" customHeight="1" thickBot="1" x14ac:dyDescent="0.3">
      <c r="A62" s="18" t="s">
        <v>18</v>
      </c>
      <c r="B62" s="47">
        <v>410084.46999999986</v>
      </c>
      <c r="C62" s="199">
        <v>407536.24000000011</v>
      </c>
      <c r="D62" s="351">
        <f>SUM(D39:D61)</f>
        <v>1.0000000000000004</v>
      </c>
      <c r="E62" s="352">
        <f>SUM(E39:E61)</f>
        <v>1.0000000000000002</v>
      </c>
      <c r="F62" s="72">
        <f t="shared" si="25"/>
        <v>-6.2139149039215002E-3</v>
      </c>
      <c r="G62" s="2"/>
      <c r="H62" s="47">
        <v>64730.619000000006</v>
      </c>
      <c r="I62" s="199">
        <v>60448.478999999992</v>
      </c>
      <c r="J62" s="351">
        <f>SUM(J39:J61)</f>
        <v>1</v>
      </c>
      <c r="K62" s="352">
        <f>SUM(K39:K61)</f>
        <v>0.99999999999999967</v>
      </c>
      <c r="L62" s="72">
        <f t="shared" si="26"/>
        <v>-6.6153237311078597E-2</v>
      </c>
      <c r="M62" s="2"/>
      <c r="N62" s="35">
        <f t="shared" si="23"/>
        <v>1.5784703819678914</v>
      </c>
      <c r="O62" s="194">
        <f t="shared" si="24"/>
        <v>1.4832663470615515</v>
      </c>
      <c r="P62" s="72">
        <f t="shared" si="8"/>
        <v>-6.0314109148914323E-2</v>
      </c>
    </row>
    <row r="64" spans="1:16" ht="15.75" thickBot="1" x14ac:dyDescent="0.3"/>
    <row r="65" spans="1:16" x14ac:dyDescent="0.25">
      <c r="A65" s="468" t="s">
        <v>15</v>
      </c>
      <c r="B65" s="461" t="s">
        <v>1</v>
      </c>
      <c r="C65" s="452"/>
      <c r="D65" s="461" t="s">
        <v>116</v>
      </c>
      <c r="E65" s="452"/>
      <c r="F65" s="176" t="s">
        <v>0</v>
      </c>
      <c r="H65" s="471" t="s">
        <v>19</v>
      </c>
      <c r="I65" s="472"/>
      <c r="J65" s="461" t="s">
        <v>116</v>
      </c>
      <c r="K65" s="457"/>
      <c r="L65" s="176" t="s">
        <v>0</v>
      </c>
      <c r="N65" s="451" t="s">
        <v>22</v>
      </c>
      <c r="O65" s="452"/>
      <c r="P65" s="176" t="s">
        <v>0</v>
      </c>
    </row>
    <row r="66" spans="1:16" x14ac:dyDescent="0.25">
      <c r="A66" s="469"/>
      <c r="B66" s="462" t="str">
        <f>B5</f>
        <v>jan-dez</v>
      </c>
      <c r="C66" s="454"/>
      <c r="D66" s="462" t="str">
        <f>B5</f>
        <v>jan-dez</v>
      </c>
      <c r="E66" s="454"/>
      <c r="F66" s="177" t="str">
        <f>F37</f>
        <v>2021/2020</v>
      </c>
      <c r="H66" s="449" t="str">
        <f>B5</f>
        <v>jan-dez</v>
      </c>
      <c r="I66" s="454"/>
      <c r="J66" s="462" t="str">
        <f>B5</f>
        <v>jan-dez</v>
      </c>
      <c r="K66" s="450"/>
      <c r="L66" s="177" t="str">
        <f>L37</f>
        <v>2021/2020</v>
      </c>
      <c r="N66" s="449" t="str">
        <f>B5</f>
        <v>jan-dez</v>
      </c>
      <c r="O66" s="450"/>
      <c r="P66" s="177" t="str">
        <f>P37</f>
        <v>2021/2020</v>
      </c>
    </row>
    <row r="67" spans="1:16" ht="19.5" customHeight="1" thickBot="1" x14ac:dyDescent="0.3">
      <c r="A67" s="470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172</v>
      </c>
      <c r="B68" s="46">
        <v>196842.78000000009</v>
      </c>
      <c r="C68" s="195">
        <v>176128.13</v>
      </c>
      <c r="D68" s="345">
        <f>B68/$B$96</f>
        <v>0.28986313143094378</v>
      </c>
      <c r="E68" s="344">
        <f>C68/$C$96</f>
        <v>0.25660822736992051</v>
      </c>
      <c r="F68" s="76">
        <f t="shared" ref="F68:F87" si="44">(C68-B68)/B68</f>
        <v>-0.10523449221759656</v>
      </c>
      <c r="H68" s="25">
        <v>18015.397000000004</v>
      </c>
      <c r="I68" s="195">
        <v>15547.924000000005</v>
      </c>
      <c r="J68" s="343">
        <f>H68/$H$96</f>
        <v>0.21483125320287078</v>
      </c>
      <c r="K68" s="344">
        <f>I68/$I$96</f>
        <v>0.185412925714833</v>
      </c>
      <c r="L68" s="76">
        <f t="shared" ref="L68:L85" si="45">(I68-H68)/H68</f>
        <v>-0.1369646752719354</v>
      </c>
      <c r="N68" s="49">
        <f t="shared" ref="N68:N78" si="46">(H68/B68)*10</f>
        <v>0.91521756601893123</v>
      </c>
      <c r="O68" s="197">
        <f t="shared" ref="O68:O78" si="47">(I68/C68)*10</f>
        <v>0.88276211187843778</v>
      </c>
      <c r="P68" s="76">
        <f t="shared" si="8"/>
        <v>-3.546200963085766E-2</v>
      </c>
    </row>
    <row r="69" spans="1:16" ht="20.100000000000001" customHeight="1" x14ac:dyDescent="0.25">
      <c r="A69" s="45" t="s">
        <v>164</v>
      </c>
      <c r="B69" s="25">
        <v>58766.77</v>
      </c>
      <c r="C69" s="188">
        <v>65721.309999999983</v>
      </c>
      <c r="D69" s="345">
        <f t="shared" ref="D69:D95" si="48">B69/$B$96</f>
        <v>8.6537692549770104E-2</v>
      </c>
      <c r="E69" s="295">
        <f t="shared" ref="E69:E95" si="49">C69/$C$96</f>
        <v>9.5752046305885519E-2</v>
      </c>
      <c r="F69" s="67">
        <f t="shared" si="44"/>
        <v>0.11834136877013977</v>
      </c>
      <c r="H69" s="25">
        <v>9354.4110000000037</v>
      </c>
      <c r="I69" s="188">
        <v>10212.477000000001</v>
      </c>
      <c r="J69" s="294">
        <f t="shared" ref="J69:J96" si="50">H69/$H$96</f>
        <v>0.1115501278214807</v>
      </c>
      <c r="K69" s="295">
        <f t="shared" ref="K69:K96" si="51">I69/$I$96</f>
        <v>0.12178637092421085</v>
      </c>
      <c r="L69" s="67">
        <f t="shared" si="45"/>
        <v>9.1728490441567806E-2</v>
      </c>
      <c r="N69" s="48">
        <f t="shared" si="46"/>
        <v>1.5917858000363139</v>
      </c>
      <c r="O69" s="191">
        <f t="shared" si="47"/>
        <v>1.5539064878651998</v>
      </c>
      <c r="P69" s="67">
        <f t="shared" si="8"/>
        <v>-2.3796739592883611E-2</v>
      </c>
    </row>
    <row r="70" spans="1:16" ht="20.100000000000001" customHeight="1" x14ac:dyDescent="0.25">
      <c r="A70" s="45" t="s">
        <v>162</v>
      </c>
      <c r="B70" s="25">
        <v>29372.459999999995</v>
      </c>
      <c r="C70" s="188">
        <v>42843.349999999984</v>
      </c>
      <c r="D70" s="345">
        <f t="shared" si="48"/>
        <v>4.3252758538718739E-2</v>
      </c>
      <c r="E70" s="295">
        <f t="shared" si="49"/>
        <v>6.2420217020921522E-2</v>
      </c>
      <c r="F70" s="67">
        <f t="shared" si="44"/>
        <v>0.45862314562688961</v>
      </c>
      <c r="H70" s="25">
        <v>6685.689000000003</v>
      </c>
      <c r="I70" s="188">
        <v>9319.1940000000031</v>
      </c>
      <c r="J70" s="294">
        <f t="shared" si="50"/>
        <v>7.9725966982279003E-2</v>
      </c>
      <c r="K70" s="295">
        <f t="shared" si="51"/>
        <v>0.11113374524110856</v>
      </c>
      <c r="L70" s="67">
        <f t="shared" si="45"/>
        <v>0.39390181026966686</v>
      </c>
      <c r="N70" s="48">
        <f t="shared" si="46"/>
        <v>2.2761760506270172</v>
      </c>
      <c r="O70" s="191">
        <f t="shared" si="47"/>
        <v>2.1751786449939154</v>
      </c>
      <c r="P70" s="67">
        <f t="shared" si="8"/>
        <v>-4.4371526361188129E-2</v>
      </c>
    </row>
    <row r="71" spans="1:16" ht="20.100000000000001" customHeight="1" x14ac:dyDescent="0.25">
      <c r="A71" s="45" t="s">
        <v>163</v>
      </c>
      <c r="B71" s="25">
        <v>82426.250000000044</v>
      </c>
      <c r="C71" s="188">
        <v>47246.360000000008</v>
      </c>
      <c r="D71" s="345">
        <f t="shared" si="48"/>
        <v>0.12137773576003058</v>
      </c>
      <c r="E71" s="295">
        <f t="shared" si="49"/>
        <v>6.8835141151394261E-2</v>
      </c>
      <c r="F71" s="67">
        <f t="shared" si="44"/>
        <v>-0.42680444639905391</v>
      </c>
      <c r="H71" s="25">
        <v>15496.690999999999</v>
      </c>
      <c r="I71" s="188">
        <v>8016.0130000000017</v>
      </c>
      <c r="J71" s="294">
        <f t="shared" si="50"/>
        <v>0.18479601354483877</v>
      </c>
      <c r="K71" s="295">
        <f t="shared" si="51"/>
        <v>9.559298224625587E-2</v>
      </c>
      <c r="L71" s="67">
        <f t="shared" si="45"/>
        <v>-0.48272744161963338</v>
      </c>
      <c r="N71" s="48">
        <f t="shared" si="46"/>
        <v>1.8800674542393947</v>
      </c>
      <c r="O71" s="191">
        <f t="shared" si="47"/>
        <v>1.6966413920564463</v>
      </c>
      <c r="P71" s="67">
        <f t="shared" si="8"/>
        <v>-9.7563553780657189E-2</v>
      </c>
    </row>
    <row r="72" spans="1:16" ht="20.100000000000001" customHeight="1" x14ac:dyDescent="0.25">
      <c r="A72" s="45" t="s">
        <v>169</v>
      </c>
      <c r="B72" s="25">
        <v>34146.830000000009</v>
      </c>
      <c r="C72" s="188">
        <v>35984.950000000004</v>
      </c>
      <c r="D72" s="345">
        <f t="shared" si="48"/>
        <v>5.0283312764837461E-2</v>
      </c>
      <c r="E72" s="295">
        <f t="shared" si="49"/>
        <v>5.2427935455257604E-2</v>
      </c>
      <c r="F72" s="67">
        <f t="shared" si="44"/>
        <v>5.3829886990973831E-2</v>
      </c>
      <c r="H72" s="25">
        <v>5583.9169999999976</v>
      </c>
      <c r="I72" s="188">
        <v>6346.9829999999993</v>
      </c>
      <c r="J72" s="294">
        <f t="shared" si="50"/>
        <v>6.6587479970095231E-2</v>
      </c>
      <c r="K72" s="295">
        <f t="shared" si="51"/>
        <v>7.5689377404488695E-2</v>
      </c>
      <c r="L72" s="67">
        <f t="shared" si="45"/>
        <v>0.13665425184507612</v>
      </c>
      <c r="N72" s="48">
        <f t="shared" si="46"/>
        <v>1.6352665825788208</v>
      </c>
      <c r="O72" s="191">
        <f t="shared" si="47"/>
        <v>1.7637881947869869</v>
      </c>
      <c r="P72" s="67">
        <f t="shared" ref="P72:P78" si="52">(O72-N72)/N72</f>
        <v>7.8593676148806899E-2</v>
      </c>
    </row>
    <row r="73" spans="1:16" ht="20.100000000000001" customHeight="1" x14ac:dyDescent="0.25">
      <c r="A73" s="45" t="s">
        <v>182</v>
      </c>
      <c r="B73" s="25">
        <v>75067.86</v>
      </c>
      <c r="C73" s="188">
        <v>97929.62</v>
      </c>
      <c r="D73" s="345">
        <f t="shared" si="48"/>
        <v>0.11054205274595125</v>
      </c>
      <c r="E73" s="295">
        <f t="shared" si="49"/>
        <v>0.14267764152841406</v>
      </c>
      <c r="F73" s="67">
        <f t="shared" si="44"/>
        <v>0.30454791171614581</v>
      </c>
      <c r="H73" s="25">
        <v>3819.2140000000009</v>
      </c>
      <c r="I73" s="188">
        <v>5510.8609999999999</v>
      </c>
      <c r="J73" s="294">
        <f t="shared" si="50"/>
        <v>4.554362747986896E-2</v>
      </c>
      <c r="K73" s="295">
        <f t="shared" si="51"/>
        <v>6.5718411102200516E-2</v>
      </c>
      <c r="L73" s="67">
        <f t="shared" si="45"/>
        <v>0.44293066583857271</v>
      </c>
      <c r="N73" s="48">
        <f t="shared" si="46"/>
        <v>0.50876819986609456</v>
      </c>
      <c r="O73" s="191">
        <f t="shared" si="47"/>
        <v>0.56273689206595512</v>
      </c>
      <c r="P73" s="67">
        <f t="shared" si="52"/>
        <v>0.10607717269684871</v>
      </c>
    </row>
    <row r="74" spans="1:16" ht="20.100000000000001" customHeight="1" x14ac:dyDescent="0.25">
      <c r="A74" s="45" t="s">
        <v>178</v>
      </c>
      <c r="B74" s="25">
        <v>18057.190000000006</v>
      </c>
      <c r="C74" s="188">
        <v>23665.780000000006</v>
      </c>
      <c r="D74" s="345">
        <f t="shared" si="48"/>
        <v>2.659032573225964E-2</v>
      </c>
      <c r="E74" s="295">
        <f t="shared" si="49"/>
        <v>3.4479636246217561E-2</v>
      </c>
      <c r="F74" s="67">
        <f t="shared" si="44"/>
        <v>0.31060148339802585</v>
      </c>
      <c r="H74" s="25">
        <v>3320.0129999999995</v>
      </c>
      <c r="I74" s="188">
        <v>4491.9619999999995</v>
      </c>
      <c r="J74" s="294">
        <f t="shared" si="50"/>
        <v>3.9590720839503137E-2</v>
      </c>
      <c r="K74" s="295">
        <f t="shared" si="51"/>
        <v>5.3567782851257337E-2</v>
      </c>
      <c r="L74" s="67">
        <f t="shared" si="45"/>
        <v>0.35299530453645822</v>
      </c>
      <c r="N74" s="48">
        <f t="shared" si="46"/>
        <v>1.8386099941352994</v>
      </c>
      <c r="O74" s="191">
        <f t="shared" si="47"/>
        <v>1.8980832239630381</v>
      </c>
      <c r="P74" s="67">
        <f t="shared" si="52"/>
        <v>3.2346843548900141E-2</v>
      </c>
    </row>
    <row r="75" spans="1:16" ht="20.100000000000001" customHeight="1" x14ac:dyDescent="0.25">
      <c r="A75" s="45" t="s">
        <v>167</v>
      </c>
      <c r="B75" s="25">
        <v>15363.830000000002</v>
      </c>
      <c r="C75" s="188">
        <v>16762.87</v>
      </c>
      <c r="D75" s="345">
        <f t="shared" si="48"/>
        <v>2.2624187052086318E-2</v>
      </c>
      <c r="E75" s="295">
        <f t="shared" si="49"/>
        <v>2.442250625344412E-2</v>
      </c>
      <c r="F75" s="67">
        <f t="shared" si="44"/>
        <v>9.1060627460730625E-2</v>
      </c>
      <c r="H75" s="25">
        <v>3099.7719999999995</v>
      </c>
      <c r="I75" s="188">
        <v>3317.4910000000004</v>
      </c>
      <c r="J75" s="294">
        <f t="shared" si="50"/>
        <v>3.6964375717236146E-2</v>
      </c>
      <c r="K75" s="295">
        <f t="shared" si="51"/>
        <v>3.9561919156707155E-2</v>
      </c>
      <c r="L75" s="67">
        <f t="shared" si="45"/>
        <v>7.0237101309386943E-2</v>
      </c>
      <c r="N75" s="48">
        <f t="shared" si="46"/>
        <v>2.0175776482817103</v>
      </c>
      <c r="O75" s="191">
        <f t="shared" si="47"/>
        <v>1.9790710063372208</v>
      </c>
      <c r="P75" s="67">
        <f t="shared" si="52"/>
        <v>-1.908558115584005E-2</v>
      </c>
    </row>
    <row r="76" spans="1:16" ht="20.100000000000001" customHeight="1" x14ac:dyDescent="0.25">
      <c r="A76" s="45" t="s">
        <v>198</v>
      </c>
      <c r="B76" s="25">
        <v>30583.85</v>
      </c>
      <c r="C76" s="188">
        <v>31210.390000000003</v>
      </c>
      <c r="D76" s="345">
        <f t="shared" si="48"/>
        <v>4.5036605011442458E-2</v>
      </c>
      <c r="E76" s="295">
        <f t="shared" si="49"/>
        <v>4.5471685036478235E-2</v>
      </c>
      <c r="F76" s="67">
        <f t="shared" si="44"/>
        <v>2.0485975441286972E-2</v>
      </c>
      <c r="H76" s="25">
        <v>2558.9179999999997</v>
      </c>
      <c r="I76" s="188">
        <v>2568.16</v>
      </c>
      <c r="J76" s="294">
        <f t="shared" si="50"/>
        <v>3.0514762499176867E-2</v>
      </c>
      <c r="K76" s="295">
        <f t="shared" si="51"/>
        <v>3.0625957478555038E-2</v>
      </c>
      <c r="L76" s="67">
        <f t="shared" si="45"/>
        <v>3.6116827502875007E-3</v>
      </c>
      <c r="N76" s="48">
        <f t="shared" si="46"/>
        <v>0.83668929843692008</v>
      </c>
      <c r="O76" s="191">
        <f t="shared" si="47"/>
        <v>0.82285418413547529</v>
      </c>
      <c r="P76" s="67">
        <f t="shared" si="52"/>
        <v>-1.6535545903707833E-2</v>
      </c>
    </row>
    <row r="77" spans="1:16" ht="20.100000000000001" customHeight="1" x14ac:dyDescent="0.25">
      <c r="A77" s="45" t="s">
        <v>176</v>
      </c>
      <c r="B77" s="25">
        <v>15562.420000000006</v>
      </c>
      <c r="C77" s="188">
        <v>17219.329999999998</v>
      </c>
      <c r="D77" s="345">
        <f t="shared" si="48"/>
        <v>2.2916623072705779E-2</v>
      </c>
      <c r="E77" s="295">
        <f t="shared" si="49"/>
        <v>2.5087541370011096E-2</v>
      </c>
      <c r="F77" s="67">
        <f t="shared" si="44"/>
        <v>0.10646865975857174</v>
      </c>
      <c r="H77" s="25">
        <v>2556.3620000000014</v>
      </c>
      <c r="I77" s="188">
        <v>2233.4960000000005</v>
      </c>
      <c r="J77" s="294">
        <f t="shared" si="50"/>
        <v>3.0484282533446101E-2</v>
      </c>
      <c r="K77" s="295">
        <f t="shared" si="51"/>
        <v>2.663500464321646E-2</v>
      </c>
      <c r="L77" s="67">
        <f t="shared" si="45"/>
        <v>-0.12629901398941179</v>
      </c>
      <c r="N77" s="48">
        <f t="shared" si="46"/>
        <v>1.6426506931441256</v>
      </c>
      <c r="O77" s="191">
        <f t="shared" si="47"/>
        <v>1.2970864720055895</v>
      </c>
      <c r="P77" s="67">
        <f t="shared" si="52"/>
        <v>-0.21036987509322924</v>
      </c>
    </row>
    <row r="78" spans="1:16" ht="20.100000000000001" customHeight="1" x14ac:dyDescent="0.25">
      <c r="A78" s="45" t="s">
        <v>175</v>
      </c>
      <c r="B78" s="25">
        <v>7337.7100000000019</v>
      </c>
      <c r="C78" s="188">
        <v>8321.5000000000018</v>
      </c>
      <c r="D78" s="345">
        <f t="shared" si="48"/>
        <v>1.0805230438892146E-2</v>
      </c>
      <c r="E78" s="295">
        <f t="shared" si="49"/>
        <v>1.2123931390509816E-2</v>
      </c>
      <c r="F78" s="67">
        <f t="shared" si="44"/>
        <v>0.13407316451590479</v>
      </c>
      <c r="H78" s="25">
        <v>1543.6630000000002</v>
      </c>
      <c r="I78" s="188">
        <v>1814.702</v>
      </c>
      <c r="J78" s="294">
        <f t="shared" si="50"/>
        <v>1.8407979397451139E-2</v>
      </c>
      <c r="K78" s="295">
        <f t="shared" si="51"/>
        <v>2.1640780281699266E-2</v>
      </c>
      <c r="L78" s="67">
        <f t="shared" si="45"/>
        <v>0.17558171699392919</v>
      </c>
      <c r="N78" s="48">
        <f t="shared" si="46"/>
        <v>2.1037394500464037</v>
      </c>
      <c r="O78" s="191">
        <f t="shared" si="47"/>
        <v>2.180739049450219</v>
      </c>
      <c r="P78" s="67">
        <f t="shared" si="52"/>
        <v>3.6601300318875922E-2</v>
      </c>
    </row>
    <row r="79" spans="1:16" ht="20.100000000000001" customHeight="1" x14ac:dyDescent="0.25">
      <c r="A79" s="45" t="s">
        <v>199</v>
      </c>
      <c r="B79" s="25">
        <v>7202.4400000000005</v>
      </c>
      <c r="C79" s="188">
        <v>10613.459999999997</v>
      </c>
      <c r="D79" s="345">
        <f t="shared" si="48"/>
        <v>1.0606037022762461E-2</v>
      </c>
      <c r="E79" s="295">
        <f t="shared" si="49"/>
        <v>1.5463181019758488E-2</v>
      </c>
      <c r="F79" s="67">
        <f t="shared" si="44"/>
        <v>0.47359228261533542</v>
      </c>
      <c r="H79" s="25">
        <v>1076.8530000000001</v>
      </c>
      <c r="I79" s="188">
        <v>1520.4729999999995</v>
      </c>
      <c r="J79" s="294">
        <f t="shared" si="50"/>
        <v>1.2841331196046968E-2</v>
      </c>
      <c r="K79" s="295">
        <f t="shared" si="51"/>
        <v>1.8132025047228755E-2</v>
      </c>
      <c r="L79" s="67">
        <f t="shared" si="45"/>
        <v>0.41195966394670341</v>
      </c>
      <c r="N79" s="48">
        <f t="shared" ref="N79:N83" si="53">(H79/B79)*10</f>
        <v>1.4951224862685422</v>
      </c>
      <c r="O79" s="191">
        <f t="shared" ref="O79:O83" si="54">(I79/C79)*10</f>
        <v>1.4325893723630181</v>
      </c>
      <c r="P79" s="67">
        <f t="shared" ref="P79:P83" si="55">(O79-N79)/N79</f>
        <v>-4.1824743109570468E-2</v>
      </c>
    </row>
    <row r="80" spans="1:16" ht="20.100000000000001" customHeight="1" x14ac:dyDescent="0.25">
      <c r="A80" s="45" t="s">
        <v>201</v>
      </c>
      <c r="B80" s="25">
        <v>54114.480000000018</v>
      </c>
      <c r="C80" s="188">
        <v>48687.15</v>
      </c>
      <c r="D80" s="345">
        <f t="shared" si="48"/>
        <v>7.9686908651448521E-2</v>
      </c>
      <c r="E80" s="295">
        <f t="shared" si="49"/>
        <v>7.0934286630951138E-2</v>
      </c>
      <c r="F80" s="67">
        <f t="shared" si="44"/>
        <v>-0.1002934889146124</v>
      </c>
      <c r="H80" s="25">
        <v>1717.0510000000002</v>
      </c>
      <c r="I80" s="188">
        <v>1468.6019999999994</v>
      </c>
      <c r="J80" s="294">
        <f t="shared" si="50"/>
        <v>2.0475608622071574E-2</v>
      </c>
      <c r="K80" s="295">
        <f t="shared" si="51"/>
        <v>1.7513450254236833E-2</v>
      </c>
      <c r="L80" s="67">
        <f t="shared" si="45"/>
        <v>-0.14469517795336348</v>
      </c>
      <c r="N80" s="48">
        <f t="shared" si="53"/>
        <v>0.317299731975619</v>
      </c>
      <c r="O80" s="191">
        <f t="shared" si="54"/>
        <v>0.30164057662031962</v>
      </c>
      <c r="P80" s="67">
        <f t="shared" si="55"/>
        <v>-4.935130344359262E-2</v>
      </c>
    </row>
    <row r="81" spans="1:16" ht="20.100000000000001" customHeight="1" x14ac:dyDescent="0.25">
      <c r="A81" s="45" t="s">
        <v>197</v>
      </c>
      <c r="B81" s="25">
        <v>6564.1299999999974</v>
      </c>
      <c r="C81" s="188">
        <v>4199.66</v>
      </c>
      <c r="D81" s="345">
        <f t="shared" si="48"/>
        <v>9.6660861877677171E-3</v>
      </c>
      <c r="E81" s="295">
        <f t="shared" si="49"/>
        <v>6.11865525487814E-3</v>
      </c>
      <c r="F81" s="67">
        <f t="shared" si="44"/>
        <v>-0.36021072099425189</v>
      </c>
      <c r="H81" s="25">
        <v>1513.68</v>
      </c>
      <c r="I81" s="188">
        <v>983.226</v>
      </c>
      <c r="J81" s="294">
        <f t="shared" si="50"/>
        <v>1.8050436043575469E-2</v>
      </c>
      <c r="K81" s="295">
        <f t="shared" si="51"/>
        <v>1.1725218704368013E-2</v>
      </c>
      <c r="L81" s="67">
        <f t="shared" si="45"/>
        <v>-0.35043998731568099</v>
      </c>
      <c r="N81" s="48">
        <f t="shared" si="53"/>
        <v>2.3059872366939729</v>
      </c>
      <c r="O81" s="191">
        <f t="shared" si="54"/>
        <v>2.3412038117371408</v>
      </c>
      <c r="P81" s="67">
        <f t="shared" si="55"/>
        <v>1.5271799636522216E-2</v>
      </c>
    </row>
    <row r="82" spans="1:16" ht="20.100000000000001" customHeight="1" x14ac:dyDescent="0.25">
      <c r="A82" s="45" t="s">
        <v>209</v>
      </c>
      <c r="B82" s="25">
        <v>4607.5099999999993</v>
      </c>
      <c r="C82" s="188">
        <v>6477.54</v>
      </c>
      <c r="D82" s="345">
        <f t="shared" si="48"/>
        <v>6.7848425870605314E-3</v>
      </c>
      <c r="E82" s="295">
        <f t="shared" si="49"/>
        <v>9.4373911601613823E-3</v>
      </c>
      <c r="F82" s="67">
        <f t="shared" si="44"/>
        <v>0.40586564109464784</v>
      </c>
      <c r="H82" s="25">
        <v>661.70199999999988</v>
      </c>
      <c r="I82" s="188">
        <v>917.82400000000007</v>
      </c>
      <c r="J82" s="294">
        <f t="shared" si="50"/>
        <v>7.8907098137690739E-3</v>
      </c>
      <c r="K82" s="295">
        <f t="shared" si="51"/>
        <v>1.0945283314434187E-2</v>
      </c>
      <c r="L82" s="67">
        <f t="shared" si="45"/>
        <v>0.38706547660427237</v>
      </c>
      <c r="N82" s="48">
        <f t="shared" si="53"/>
        <v>1.4361379573782802</v>
      </c>
      <c r="O82" s="191">
        <f t="shared" si="54"/>
        <v>1.4169329714675636</v>
      </c>
      <c r="P82" s="67">
        <f t="shared" si="55"/>
        <v>-1.3372660900750783E-2</v>
      </c>
    </row>
    <row r="83" spans="1:16" ht="20.100000000000001" customHeight="1" x14ac:dyDescent="0.25">
      <c r="A83" s="45" t="s">
        <v>185</v>
      </c>
      <c r="B83" s="25">
        <v>5379.7100000000019</v>
      </c>
      <c r="C83" s="188">
        <v>6853.29</v>
      </c>
      <c r="D83" s="345">
        <f t="shared" si="48"/>
        <v>7.921954703090265E-3</v>
      </c>
      <c r="E83" s="295">
        <f t="shared" si="49"/>
        <v>9.9848365990827369E-3</v>
      </c>
      <c r="F83" s="67">
        <f t="shared" si="44"/>
        <v>0.27391439315502092</v>
      </c>
      <c r="H83" s="25">
        <v>614.35400000000027</v>
      </c>
      <c r="I83" s="188">
        <v>735.06699999999978</v>
      </c>
      <c r="J83" s="294">
        <f t="shared" si="50"/>
        <v>7.3260911058577556E-3</v>
      </c>
      <c r="K83" s="295">
        <f t="shared" si="51"/>
        <v>8.7658598708371012E-3</v>
      </c>
      <c r="L83" s="67">
        <f t="shared" si="45"/>
        <v>0.19648769276345471</v>
      </c>
      <c r="N83" s="48">
        <f t="shared" si="53"/>
        <v>1.1419834898163657</v>
      </c>
      <c r="O83" s="191">
        <f t="shared" si="54"/>
        <v>1.0725753616146403</v>
      </c>
      <c r="P83" s="67">
        <f t="shared" si="55"/>
        <v>-6.0778574139356785E-2</v>
      </c>
    </row>
    <row r="84" spans="1:16" ht="20.100000000000001" customHeight="1" x14ac:dyDescent="0.25">
      <c r="A84" s="45" t="s">
        <v>181</v>
      </c>
      <c r="B84" s="25">
        <v>1974.95</v>
      </c>
      <c r="C84" s="188">
        <v>2173.5</v>
      </c>
      <c r="D84" s="345">
        <f t="shared" si="48"/>
        <v>2.9082356559866824E-3</v>
      </c>
      <c r="E84" s="295">
        <f t="shared" si="49"/>
        <v>3.1666604431019743E-3</v>
      </c>
      <c r="F84" s="67">
        <f t="shared" si="44"/>
        <v>0.10053419073900602</v>
      </c>
      <c r="H84" s="25">
        <v>549.70399999999995</v>
      </c>
      <c r="I84" s="188">
        <v>706.02099999999996</v>
      </c>
      <c r="J84" s="294">
        <f t="shared" si="50"/>
        <v>6.5551483106717455E-3</v>
      </c>
      <c r="K84" s="295">
        <f t="shared" si="51"/>
        <v>8.4194789752067255E-3</v>
      </c>
      <c r="L84" s="67">
        <f t="shared" si="45"/>
        <v>0.2843657677586483</v>
      </c>
      <c r="N84" s="48">
        <f t="shared" ref="N84" si="56">(H84/B84)*10</f>
        <v>2.7833818577685507</v>
      </c>
      <c r="O84" s="191">
        <f t="shared" ref="O84" si="57">(I84/C84)*10</f>
        <v>3.248313779618127</v>
      </c>
      <c r="P84" s="67">
        <f t="shared" ref="P84" si="58">(O84-N84)/N84</f>
        <v>0.1670384969104865</v>
      </c>
    </row>
    <row r="85" spans="1:16" ht="20.100000000000001" customHeight="1" x14ac:dyDescent="0.25">
      <c r="A85" s="45" t="s">
        <v>222</v>
      </c>
      <c r="B85" s="25">
        <v>2454.4799999999996</v>
      </c>
      <c r="C85" s="188">
        <v>3072.2000000000007</v>
      </c>
      <c r="D85" s="345">
        <f t="shared" si="48"/>
        <v>3.6143731501588347E-3</v>
      </c>
      <c r="E85" s="295">
        <f t="shared" si="49"/>
        <v>4.4760129805833391E-3</v>
      </c>
      <c r="F85" s="67">
        <f t="shared" si="44"/>
        <v>0.2516704149147686</v>
      </c>
      <c r="H85" s="25">
        <v>551.56399999999996</v>
      </c>
      <c r="I85" s="188">
        <v>672.75900000000001</v>
      </c>
      <c r="J85" s="294">
        <f t="shared" si="50"/>
        <v>6.5773285674241974E-3</v>
      </c>
      <c r="K85" s="295">
        <f t="shared" si="51"/>
        <v>8.0228212133649033E-3</v>
      </c>
      <c r="L85" s="67">
        <f t="shared" si="45"/>
        <v>0.21972971404950298</v>
      </c>
      <c r="N85" s="48">
        <f t="shared" ref="N85" si="59">(H85/B85)*10</f>
        <v>2.247172517193051</v>
      </c>
      <c r="O85" s="191">
        <f t="shared" ref="O85" si="60">(I85/C85)*10</f>
        <v>2.1898281361890497</v>
      </c>
      <c r="P85" s="67">
        <f t="shared" ref="P85" si="61">(O85-N85)/N85</f>
        <v>-2.5518459559851825E-2</v>
      </c>
    </row>
    <row r="86" spans="1:16" ht="20.100000000000001" customHeight="1" x14ac:dyDescent="0.25">
      <c r="A86" s="45" t="s">
        <v>218</v>
      </c>
      <c r="B86" s="25">
        <v>47.179999999999993</v>
      </c>
      <c r="C86" s="188">
        <v>54.899999999999984</v>
      </c>
      <c r="D86" s="345">
        <f t="shared" si="48"/>
        <v>6.9475459251855303E-5</v>
      </c>
      <c r="E86" s="295">
        <f t="shared" si="49"/>
        <v>7.9986040177731005E-5</v>
      </c>
      <c r="F86" s="67">
        <f t="shared" si="44"/>
        <v>0.16362865621025843</v>
      </c>
      <c r="H86" s="25">
        <v>87.5</v>
      </c>
      <c r="I86" s="188">
        <v>661.74800000000005</v>
      </c>
      <c r="J86" s="294">
        <f t="shared" si="50"/>
        <v>1.0434260569029475E-3</v>
      </c>
      <c r="K86" s="295">
        <f t="shared" si="51"/>
        <v>7.8915122537220588E-3</v>
      </c>
      <c r="L86" s="67">
        <f t="shared" ref="L86:L88" si="62">(I86-H86)/H86</f>
        <v>6.5628342857142865</v>
      </c>
      <c r="N86" s="48">
        <f t="shared" ref="N86" si="63">(H86/B86)*10</f>
        <v>18.545994065281903</v>
      </c>
      <c r="O86" s="191">
        <f t="shared" ref="O86" si="64">(I86/C86)*10</f>
        <v>120.53697632058291</v>
      </c>
      <c r="P86" s="67">
        <f t="shared" ref="P86" si="65">(O86-N86)/N86</f>
        <v>5.4993537632058294</v>
      </c>
    </row>
    <row r="87" spans="1:16" ht="20.100000000000001" customHeight="1" x14ac:dyDescent="0.25">
      <c r="A87" s="45" t="s">
        <v>213</v>
      </c>
      <c r="B87" s="25">
        <v>1408.12</v>
      </c>
      <c r="C87" s="188">
        <v>2265.62</v>
      </c>
      <c r="D87" s="345">
        <f t="shared" si="48"/>
        <v>2.0735435286503285E-3</v>
      </c>
      <c r="E87" s="295">
        <f t="shared" si="49"/>
        <v>3.3008738132508375E-3</v>
      </c>
      <c r="F87" s="67">
        <f t="shared" si="44"/>
        <v>0.60896798568303845</v>
      </c>
      <c r="H87" s="25">
        <v>388.64499999999992</v>
      </c>
      <c r="I87" s="188">
        <v>625.35300000000007</v>
      </c>
      <c r="J87" s="294">
        <f t="shared" si="50"/>
        <v>4.634540798686239E-3</v>
      </c>
      <c r="K87" s="295">
        <f t="shared" si="51"/>
        <v>7.457492674555647E-3</v>
      </c>
      <c r="L87" s="67">
        <f t="shared" si="62"/>
        <v>0.60905968171467584</v>
      </c>
      <c r="N87" s="48">
        <f t="shared" ref="N87:N88" si="66">(H87/B87)*10</f>
        <v>2.7600275544697892</v>
      </c>
      <c r="O87" s="191">
        <f t="shared" ref="O87:O88" si="67">(I87/C87)*10</f>
        <v>2.7601848500631174</v>
      </c>
      <c r="P87" s="67">
        <f t="shared" ref="P87:P88" si="68">(O87-N87)/N87</f>
        <v>5.6990588037241047E-5</v>
      </c>
    </row>
    <row r="88" spans="1:16" ht="20.100000000000001" customHeight="1" x14ac:dyDescent="0.25">
      <c r="A88" s="45" t="s">
        <v>223</v>
      </c>
      <c r="B88" s="25">
        <v>1496.8000000000002</v>
      </c>
      <c r="C88" s="188">
        <v>2395.3900000000003</v>
      </c>
      <c r="D88" s="345">
        <f t="shared" si="48"/>
        <v>2.2041302969092211E-3</v>
      </c>
      <c r="E88" s="295">
        <f t="shared" si="49"/>
        <v>3.4899409978385275E-3</v>
      </c>
      <c r="F88" s="67">
        <f>(C88-B88)/B88</f>
        <v>0.60034072688401929</v>
      </c>
      <c r="H88" s="25">
        <v>358.91999999999996</v>
      </c>
      <c r="I88" s="188">
        <v>581.77399999999989</v>
      </c>
      <c r="J88" s="294">
        <f t="shared" si="50"/>
        <v>4.2800740610697812E-3</v>
      </c>
      <c r="K88" s="295">
        <f t="shared" si="51"/>
        <v>6.9378020785811146E-3</v>
      </c>
      <c r="L88" s="67">
        <f t="shared" si="62"/>
        <v>0.6209015936698985</v>
      </c>
      <c r="N88" s="48">
        <f t="shared" si="66"/>
        <v>2.3979155531801171</v>
      </c>
      <c r="O88" s="191">
        <f t="shared" si="67"/>
        <v>2.4287235064018793</v>
      </c>
      <c r="P88" s="67">
        <f t="shared" si="68"/>
        <v>1.2847805745663016E-2</v>
      </c>
    </row>
    <row r="89" spans="1:16" ht="20.100000000000001" customHeight="1" x14ac:dyDescent="0.25">
      <c r="A89" s="45" t="s">
        <v>200</v>
      </c>
      <c r="B89" s="25">
        <v>1475.32</v>
      </c>
      <c r="C89" s="188">
        <v>2709.46</v>
      </c>
      <c r="D89" s="345">
        <f t="shared" si="48"/>
        <v>2.1724996723918436E-3</v>
      </c>
      <c r="E89" s="295">
        <f t="shared" si="49"/>
        <v>3.9475223391612956E-3</v>
      </c>
      <c r="F89" s="67">
        <f t="shared" ref="F89:F94" si="69">(C89-B89)/B89</f>
        <v>0.83652360165930117</v>
      </c>
      <c r="H89" s="25">
        <v>300.14899999999994</v>
      </c>
      <c r="I89" s="188">
        <v>482.20099999999996</v>
      </c>
      <c r="J89" s="294">
        <f t="shared" si="50"/>
        <v>3.5792375720384308E-3</v>
      </c>
      <c r="K89" s="295">
        <f t="shared" si="51"/>
        <v>5.7503688719225893E-3</v>
      </c>
      <c r="L89" s="67">
        <f t="shared" ref="L89:L94" si="70">(I89-H89)/H89</f>
        <v>0.60653875241963173</v>
      </c>
      <c r="N89" s="48">
        <f t="shared" ref="N89:N94" si="71">(H89/B89)*10</f>
        <v>2.0344670986633409</v>
      </c>
      <c r="O89" s="191">
        <f t="shared" ref="O89:O94" si="72">(I89/C89)*10</f>
        <v>1.7796941087892051</v>
      </c>
      <c r="P89" s="67">
        <f t="shared" ref="P89:P94" si="73">(O89-N89)/N89</f>
        <v>-0.1252283657187297</v>
      </c>
    </row>
    <row r="90" spans="1:16" ht="20.100000000000001" customHeight="1" x14ac:dyDescent="0.25">
      <c r="A90" s="45" t="s">
        <v>224</v>
      </c>
      <c r="B90" s="25">
        <v>963.55000000000007</v>
      </c>
      <c r="C90" s="188">
        <v>3983.3199999999997</v>
      </c>
      <c r="D90" s="345">
        <f t="shared" si="48"/>
        <v>1.4188867902103688E-3</v>
      </c>
      <c r="E90" s="295">
        <f t="shared" si="49"/>
        <v>5.8034607205967132E-3</v>
      </c>
      <c r="F90" s="67">
        <f t="shared" si="69"/>
        <v>3.1340044626641061</v>
      </c>
      <c r="H90" s="25">
        <v>111.405</v>
      </c>
      <c r="I90" s="188">
        <v>468.16199999999992</v>
      </c>
      <c r="J90" s="294">
        <f t="shared" si="50"/>
        <v>1.3284900556488326E-3</v>
      </c>
      <c r="K90" s="295">
        <f t="shared" si="51"/>
        <v>5.5829502465092832E-3</v>
      </c>
      <c r="L90" s="67">
        <f t="shared" si="70"/>
        <v>3.2023428032853101</v>
      </c>
      <c r="N90" s="48">
        <f t="shared" si="71"/>
        <v>1.156193243734108</v>
      </c>
      <c r="O90" s="191">
        <f t="shared" si="72"/>
        <v>1.1753060261289576</v>
      </c>
      <c r="P90" s="67">
        <f t="shared" si="73"/>
        <v>1.6530785401514588E-2</v>
      </c>
    </row>
    <row r="91" spans="1:16" ht="20.100000000000001" customHeight="1" x14ac:dyDescent="0.25">
      <c r="A91" s="45" t="s">
        <v>225</v>
      </c>
      <c r="B91" s="25">
        <v>2668.1000000000004</v>
      </c>
      <c r="C91" s="188">
        <v>3362.6299999999992</v>
      </c>
      <c r="D91" s="345">
        <f t="shared" si="48"/>
        <v>3.928941772570479E-3</v>
      </c>
      <c r="E91" s="295">
        <f t="shared" si="49"/>
        <v>4.8991522455891371E-3</v>
      </c>
      <c r="F91" s="67">
        <f t="shared" si="69"/>
        <v>0.26030883400172361</v>
      </c>
      <c r="H91" s="25">
        <v>253.81199999999995</v>
      </c>
      <c r="I91" s="188">
        <v>335.2650000000001</v>
      </c>
      <c r="J91" s="294">
        <f t="shared" si="50"/>
        <v>3.0266749069102952E-3</v>
      </c>
      <c r="K91" s="295">
        <f t="shared" si="51"/>
        <v>3.9981199123293558E-3</v>
      </c>
      <c r="L91" s="67">
        <f t="shared" si="70"/>
        <v>0.32091863268876236</v>
      </c>
      <c r="N91" s="48">
        <f t="shared" si="71"/>
        <v>0.95128368501930183</v>
      </c>
      <c r="O91" s="191">
        <f t="shared" si="72"/>
        <v>0.99703208500489249</v>
      </c>
      <c r="P91" s="67">
        <f t="shared" si="73"/>
        <v>4.8091227365748855E-2</v>
      </c>
    </row>
    <row r="92" spans="1:16" ht="20.100000000000001" customHeight="1" x14ac:dyDescent="0.25">
      <c r="A92" s="45" t="s">
        <v>215</v>
      </c>
      <c r="B92" s="25">
        <v>824.95999999999992</v>
      </c>
      <c r="C92" s="188">
        <v>1201.3899999999999</v>
      </c>
      <c r="D92" s="345">
        <f t="shared" si="48"/>
        <v>1.214804469360122E-3</v>
      </c>
      <c r="E92" s="295">
        <f t="shared" si="49"/>
        <v>1.7503538945195679E-3</v>
      </c>
      <c r="F92" s="67">
        <f t="shared" si="69"/>
        <v>0.45630091155934832</v>
      </c>
      <c r="H92" s="25">
        <v>243.42199999999997</v>
      </c>
      <c r="I92" s="188">
        <v>318.86099999999993</v>
      </c>
      <c r="J92" s="294">
        <f t="shared" si="50"/>
        <v>2.902775515696334E-3</v>
      </c>
      <c r="K92" s="295">
        <f t="shared" si="51"/>
        <v>3.8024980638159366E-3</v>
      </c>
      <c r="L92" s="67">
        <f t="shared" si="70"/>
        <v>0.3099103614299446</v>
      </c>
      <c r="N92" s="48">
        <f t="shared" si="71"/>
        <v>2.9507127618308764</v>
      </c>
      <c r="O92" s="191">
        <f t="shared" si="72"/>
        <v>2.6541006667277065</v>
      </c>
      <c r="P92" s="67">
        <f t="shared" si="73"/>
        <v>-0.10052218533095245</v>
      </c>
    </row>
    <row r="93" spans="1:16" ht="20.100000000000001" customHeight="1" x14ac:dyDescent="0.25">
      <c r="A93" s="45" t="s">
        <v>226</v>
      </c>
      <c r="B93" s="25">
        <v>4029.58</v>
      </c>
      <c r="C93" s="188">
        <v>5738.68</v>
      </c>
      <c r="D93" s="345">
        <f t="shared" si="48"/>
        <v>5.9338050252668749E-3</v>
      </c>
      <c r="E93" s="295">
        <f t="shared" si="49"/>
        <v>8.3609160117876415E-3</v>
      </c>
      <c r="F93" s="67">
        <f t="shared" si="69"/>
        <v>0.42413849582338614</v>
      </c>
      <c r="H93" s="25">
        <v>209.12899999999996</v>
      </c>
      <c r="I93" s="188">
        <v>257.11400000000009</v>
      </c>
      <c r="J93" s="294">
        <f t="shared" si="50"/>
        <v>2.4938359754749307E-3</v>
      </c>
      <c r="K93" s="295">
        <f t="shared" si="51"/>
        <v>3.0661494732186481E-3</v>
      </c>
      <c r="L93" s="67">
        <f t="shared" si="70"/>
        <v>0.22945167815080708</v>
      </c>
      <c r="N93" s="48">
        <f t="shared" si="71"/>
        <v>0.51898460881779229</v>
      </c>
      <c r="O93" s="191">
        <f t="shared" si="72"/>
        <v>0.44803683076944539</v>
      </c>
      <c r="P93" s="67">
        <f t="shared" si="73"/>
        <v>-0.13670497514359931</v>
      </c>
    </row>
    <row r="94" spans="1:16" ht="20.100000000000001" customHeight="1" x14ac:dyDescent="0.25">
      <c r="A94" s="45" t="s">
        <v>207</v>
      </c>
      <c r="B94" s="25">
        <v>1689.6299999999999</v>
      </c>
      <c r="C94" s="188">
        <v>1403.81</v>
      </c>
      <c r="D94" s="345">
        <f t="shared" si="48"/>
        <v>2.4880843623508327E-3</v>
      </c>
      <c r="E94" s="295">
        <f t="shared" si="49"/>
        <v>2.0452678153351656E-3</v>
      </c>
      <c r="F94" s="67">
        <f t="shared" si="69"/>
        <v>-0.16916129566828239</v>
      </c>
      <c r="H94" s="25">
        <v>267.005</v>
      </c>
      <c r="I94" s="188">
        <v>224.12099999999998</v>
      </c>
      <c r="J94" s="294">
        <f t="shared" si="50"/>
        <v>3.1839997065528165E-3</v>
      </c>
      <c r="K94" s="295">
        <f t="shared" si="51"/>
        <v>2.672699604405969E-3</v>
      </c>
      <c r="L94" s="67">
        <f t="shared" si="70"/>
        <v>-0.16061122450890439</v>
      </c>
      <c r="N94" s="48">
        <f t="shared" si="71"/>
        <v>1.5802572160768926</v>
      </c>
      <c r="O94" s="191">
        <f t="shared" si="72"/>
        <v>1.59651947200832</v>
      </c>
      <c r="P94" s="67">
        <f t="shared" si="73"/>
        <v>1.0290891739636954E-2</v>
      </c>
    </row>
    <row r="95" spans="1:16" ht="20.100000000000001" customHeight="1" thickBot="1" x14ac:dyDescent="0.3">
      <c r="A95" s="14" t="s">
        <v>17</v>
      </c>
      <c r="B95" s="25">
        <f>B96-SUM(B68:B94)</f>
        <v>18659.820000000065</v>
      </c>
      <c r="C95" s="188">
        <f>C96-SUM(C68:C94)</f>
        <v>18144.179999999818</v>
      </c>
      <c r="D95" s="345">
        <f t="shared" si="48"/>
        <v>2.7477735567125041E-2</v>
      </c>
      <c r="E95" s="295">
        <f t="shared" si="49"/>
        <v>2.6434992904771755E-2</v>
      </c>
      <c r="F95" s="67">
        <f t="shared" ref="F95" si="74">(C95-B95)/B95</f>
        <v>-2.7633707077573365E-2</v>
      </c>
      <c r="H95" s="25">
        <f>H96-SUM(H68:H94)</f>
        <v>2919.4199999999837</v>
      </c>
      <c r="I95" s="188">
        <f>I96-SUM(I68:I94)</f>
        <v>3517.8300000000454</v>
      </c>
      <c r="J95" s="294">
        <f t="shared" si="50"/>
        <v>3.4813701703355265E-2</v>
      </c>
      <c r="K95" s="295">
        <f t="shared" si="51"/>
        <v>4.1951012396730214E-2</v>
      </c>
      <c r="L95" s="67">
        <f t="shared" ref="L95" si="75">(I95-H95)/H95</f>
        <v>0.20497564584748512</v>
      </c>
      <c r="N95" s="48">
        <f t="shared" ref="N95:N96" si="76">(H95/B95)*10</f>
        <v>1.5645488541689969</v>
      </c>
      <c r="O95" s="191">
        <f t="shared" ref="O95:O96" si="77">(I95/C95)*10</f>
        <v>1.9388200513884235</v>
      </c>
      <c r="P95" s="67">
        <f>(O95-N95)/N95</f>
        <v>0.23921988515866388</v>
      </c>
    </row>
    <row r="96" spans="1:16" ht="26.25" customHeight="1" thickBot="1" x14ac:dyDescent="0.3">
      <c r="A96" s="18" t="s">
        <v>18</v>
      </c>
      <c r="B96" s="23">
        <v>679088.71000000008</v>
      </c>
      <c r="C96" s="193">
        <v>686369.7699999999</v>
      </c>
      <c r="D96" s="341">
        <f>SUM(D68:D95)</f>
        <v>1.0000000000000007</v>
      </c>
      <c r="E96" s="342">
        <f>SUM(E68:E95)</f>
        <v>1</v>
      </c>
      <c r="F96" s="72">
        <f>(C96-B96)/B96</f>
        <v>1.072180982069312E-2</v>
      </c>
      <c r="G96" s="2"/>
      <c r="H96" s="23">
        <v>83858.362000000037</v>
      </c>
      <c r="I96" s="193">
        <v>83855.664000000048</v>
      </c>
      <c r="J96" s="353">
        <f t="shared" si="50"/>
        <v>1</v>
      </c>
      <c r="K96" s="342">
        <f t="shared" si="51"/>
        <v>1</v>
      </c>
      <c r="L96" s="72">
        <f>(I96-H96)/H96</f>
        <v>-3.2173297160149696E-5</v>
      </c>
      <c r="M96" s="2"/>
      <c r="N96" s="44">
        <f t="shared" si="76"/>
        <v>1.2348660898809529</v>
      </c>
      <c r="O96" s="198">
        <f t="shared" si="77"/>
        <v>1.2217272331210052</v>
      </c>
      <c r="P96" s="72">
        <f>(O96-N96)/N96</f>
        <v>-1.0639904089693156E-2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O53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6" t="s">
        <v>100</v>
      </c>
    </row>
    <row r="2" spans="1:18" ht="15.75" thickBot="1" x14ac:dyDescent="0.3"/>
    <row r="3" spans="1:18" x14ac:dyDescent="0.25">
      <c r="A3" s="440" t="s">
        <v>16</v>
      </c>
      <c r="B3" s="458"/>
      <c r="C3" s="458"/>
      <c r="D3" s="461" t="s">
        <v>1</v>
      </c>
      <c r="E3" s="452"/>
      <c r="F3" s="461" t="s">
        <v>116</v>
      </c>
      <c r="G3" s="452"/>
      <c r="H3" s="176" t="s">
        <v>0</v>
      </c>
      <c r="J3" s="453" t="s">
        <v>19</v>
      </c>
      <c r="K3" s="452"/>
      <c r="L3" s="464" t="s">
        <v>116</v>
      </c>
      <c r="M3" s="465"/>
      <c r="N3" s="176" t="s">
        <v>0</v>
      </c>
      <c r="P3" s="451" t="s">
        <v>22</v>
      </c>
      <c r="Q3" s="452"/>
      <c r="R3" s="176" t="s">
        <v>0</v>
      </c>
    </row>
    <row r="4" spans="1:18" x14ac:dyDescent="0.25">
      <c r="A4" s="459"/>
      <c r="B4" s="460"/>
      <c r="C4" s="460"/>
      <c r="D4" s="462" t="s">
        <v>157</v>
      </c>
      <c r="E4" s="454"/>
      <c r="F4" s="462" t="str">
        <f>D4</f>
        <v>jan-dez</v>
      </c>
      <c r="G4" s="454"/>
      <c r="H4" s="177" t="s">
        <v>123</v>
      </c>
      <c r="J4" s="449" t="str">
        <f>D4</f>
        <v>jan-dez</v>
      </c>
      <c r="K4" s="454"/>
      <c r="L4" s="455" t="str">
        <f>D4</f>
        <v>jan-dez</v>
      </c>
      <c r="M4" s="456"/>
      <c r="N4" s="177" t="str">
        <f>H4</f>
        <v>2021/2020</v>
      </c>
      <c r="P4" s="449" t="str">
        <f>D4</f>
        <v>jan-dez</v>
      </c>
      <c r="Q4" s="450"/>
      <c r="R4" s="177" t="str">
        <f>N4</f>
        <v>2021/2020</v>
      </c>
    </row>
    <row r="5" spans="1:18" ht="19.5" customHeight="1" thickBot="1" x14ac:dyDescent="0.3">
      <c r="A5" s="441"/>
      <c r="B5" s="467"/>
      <c r="C5" s="467"/>
      <c r="D5" s="120">
        <v>2020</v>
      </c>
      <c r="E5" s="209">
        <v>2021</v>
      </c>
      <c r="F5" s="120">
        <f>D5</f>
        <v>2020</v>
      </c>
      <c r="G5" s="180">
        <f>E5</f>
        <v>2021</v>
      </c>
      <c r="H5" s="221" t="s">
        <v>1</v>
      </c>
      <c r="J5" s="31">
        <f>D5</f>
        <v>2020</v>
      </c>
      <c r="K5" s="180">
        <f>E5</f>
        <v>2021</v>
      </c>
      <c r="L5" s="208">
        <f>F5</f>
        <v>2020</v>
      </c>
      <c r="M5" s="192">
        <f>G5</f>
        <v>2021</v>
      </c>
      <c r="N5" s="357">
        <v>1000</v>
      </c>
      <c r="P5" s="31">
        <f>D5</f>
        <v>2020</v>
      </c>
      <c r="Q5" s="180">
        <f>E5</f>
        <v>2021</v>
      </c>
      <c r="R5" s="221"/>
    </row>
    <row r="6" spans="1:18" ht="24" customHeight="1" x14ac:dyDescent="0.25">
      <c r="A6" s="210" t="s">
        <v>20</v>
      </c>
      <c r="B6" s="12"/>
      <c r="C6" s="12"/>
      <c r="D6" s="212">
        <v>9749.7100000000155</v>
      </c>
      <c r="E6" s="213">
        <v>7721.2599999999975</v>
      </c>
      <c r="F6" s="346">
        <f>D6/D8</f>
        <v>0.4650556342331198</v>
      </c>
      <c r="G6" s="354">
        <f>E6/E8</f>
        <v>0.41631583941889166</v>
      </c>
      <c r="H6" s="219">
        <f>(E6-D6)/D6</f>
        <v>-0.20805234206966308</v>
      </c>
      <c r="I6" s="2"/>
      <c r="J6" s="217">
        <v>4521.6069999999972</v>
      </c>
      <c r="K6" s="213">
        <v>4869.4420000000036</v>
      </c>
      <c r="L6" s="345">
        <f>J6/J8</f>
        <v>0.45991594056458202</v>
      </c>
      <c r="M6" s="344">
        <f>K6/K8</f>
        <v>0.46455718905923571</v>
      </c>
      <c r="N6" s="219">
        <f>(K6-J6)/J6</f>
        <v>7.6927295981275373E-2</v>
      </c>
      <c r="P6" s="40">
        <f t="shared" ref="P6:Q8" si="0">(J6/D6)*10</f>
        <v>4.6376835823834659</v>
      </c>
      <c r="Q6" s="201">
        <f t="shared" si="0"/>
        <v>6.3065380520795902</v>
      </c>
      <c r="R6" s="219">
        <f>(Q6-P6)/P6</f>
        <v>0.35984655702587676</v>
      </c>
    </row>
    <row r="7" spans="1:18" ht="24" customHeight="1" thickBot="1" x14ac:dyDescent="0.3">
      <c r="A7" s="210" t="s">
        <v>21</v>
      </c>
      <c r="B7" s="12"/>
      <c r="C7" s="12"/>
      <c r="D7" s="214">
        <v>11214.900000000009</v>
      </c>
      <c r="E7" s="215">
        <v>10825.380000000012</v>
      </c>
      <c r="F7" s="346">
        <f>D7/D8</f>
        <v>0.53494436576688031</v>
      </c>
      <c r="G7" s="312">
        <f>E7/E8</f>
        <v>0.58368416058110828</v>
      </c>
      <c r="H7" s="70">
        <f t="shared" ref="H7:H8" si="1">(E7-D7)/D7</f>
        <v>-3.4732364978733339E-2</v>
      </c>
      <c r="J7" s="217">
        <v>5309.7699999999986</v>
      </c>
      <c r="K7" s="215">
        <v>5612.4579999999978</v>
      </c>
      <c r="L7" s="345">
        <f>J7/J8</f>
        <v>0.54008405943541793</v>
      </c>
      <c r="M7" s="295">
        <f>K7/K8</f>
        <v>0.53544281094076429</v>
      </c>
      <c r="N7" s="124">
        <f t="shared" ref="N7:N8" si="2">(K7-J7)/J7</f>
        <v>5.7005859010842139E-2</v>
      </c>
      <c r="P7" s="40">
        <f t="shared" si="0"/>
        <v>4.7345674058618394</v>
      </c>
      <c r="Q7" s="201">
        <f t="shared" si="0"/>
        <v>5.184536709103968</v>
      </c>
      <c r="R7" s="124">
        <f t="shared" ref="R7:R8" si="3">(Q7-P7)/P7</f>
        <v>9.5039158738140325E-2</v>
      </c>
    </row>
    <row r="8" spans="1:18" ht="26.25" customHeight="1" thickBot="1" x14ac:dyDescent="0.3">
      <c r="A8" s="18" t="s">
        <v>12</v>
      </c>
      <c r="B8" s="211"/>
      <c r="C8" s="211"/>
      <c r="D8" s="216">
        <v>20964.610000000022</v>
      </c>
      <c r="E8" s="193">
        <v>18546.64000000001</v>
      </c>
      <c r="F8" s="355">
        <f>SUM(F6:F7)</f>
        <v>1</v>
      </c>
      <c r="G8" s="356">
        <f>SUM(G6:G7)</f>
        <v>1</v>
      </c>
      <c r="H8" s="218">
        <f t="shared" si="1"/>
        <v>-0.11533579685002533</v>
      </c>
      <c r="I8" s="2"/>
      <c r="J8" s="23">
        <v>9831.3769999999968</v>
      </c>
      <c r="K8" s="193">
        <v>10481.900000000001</v>
      </c>
      <c r="L8" s="341">
        <f>SUM(L6:L7)</f>
        <v>1</v>
      </c>
      <c r="M8" s="342">
        <f>SUM(M6:M7)</f>
        <v>1</v>
      </c>
      <c r="N8" s="218">
        <f t="shared" si="2"/>
        <v>6.616804543249688E-2</v>
      </c>
      <c r="O8" s="2"/>
      <c r="P8" s="35">
        <f t="shared" si="0"/>
        <v>4.6895110378871756</v>
      </c>
      <c r="Q8" s="194">
        <f t="shared" si="0"/>
        <v>5.6516436400339876</v>
      </c>
      <c r="R8" s="218">
        <f t="shared" si="3"/>
        <v>0.20516693411607656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workbookViewId="0">
      <selection activeCell="H80" sqref="H80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103</v>
      </c>
    </row>
    <row r="3" spans="1:16" ht="8.25" customHeight="1" thickBot="1" x14ac:dyDescent="0.3"/>
    <row r="4" spans="1:16" x14ac:dyDescent="0.25">
      <c r="A4" s="468" t="s">
        <v>3</v>
      </c>
      <c r="B4" s="461" t="s">
        <v>1</v>
      </c>
      <c r="C4" s="452"/>
      <c r="D4" s="461" t="s">
        <v>116</v>
      </c>
      <c r="E4" s="452"/>
      <c r="F4" s="176" t="s">
        <v>0</v>
      </c>
      <c r="H4" s="471" t="s">
        <v>19</v>
      </c>
      <c r="I4" s="472"/>
      <c r="J4" s="461" t="s">
        <v>13</v>
      </c>
      <c r="K4" s="457"/>
      <c r="L4" s="176" t="s">
        <v>0</v>
      </c>
      <c r="N4" s="451" t="s">
        <v>22</v>
      </c>
      <c r="O4" s="452"/>
      <c r="P4" s="176" t="s">
        <v>0</v>
      </c>
    </row>
    <row r="5" spans="1:16" x14ac:dyDescent="0.25">
      <c r="A5" s="469"/>
      <c r="B5" s="462" t="s">
        <v>157</v>
      </c>
      <c r="C5" s="454"/>
      <c r="D5" s="462" t="str">
        <f>B5</f>
        <v>jan-dez</v>
      </c>
      <c r="E5" s="454"/>
      <c r="F5" s="177" t="s">
        <v>123</v>
      </c>
      <c r="H5" s="449" t="str">
        <f>B5</f>
        <v>jan-dez</v>
      </c>
      <c r="I5" s="454"/>
      <c r="J5" s="462" t="str">
        <f>B5</f>
        <v>jan-dez</v>
      </c>
      <c r="K5" s="450"/>
      <c r="L5" s="177" t="str">
        <f>F5</f>
        <v>2021/2020</v>
      </c>
      <c r="N5" s="449" t="str">
        <f>B5</f>
        <v>jan-dez</v>
      </c>
      <c r="O5" s="450"/>
      <c r="P5" s="177" t="str">
        <f>L5</f>
        <v>2021/2020</v>
      </c>
    </row>
    <row r="6" spans="1:16" ht="19.5" customHeight="1" thickBot="1" x14ac:dyDescent="0.3">
      <c r="A6" s="470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166</v>
      </c>
      <c r="B7" s="46">
        <v>327.36000000000007</v>
      </c>
      <c r="C7" s="195">
        <v>956.90000000000009</v>
      </c>
      <c r="D7" s="345">
        <f>B7/$B$33</f>
        <v>1.5614886229698522E-2</v>
      </c>
      <c r="E7" s="344">
        <f>C7/$C$33</f>
        <v>5.1594251034149566E-2</v>
      </c>
      <c r="F7" s="67">
        <f>(C7-B7)/B7</f>
        <v>1.9230816226783964</v>
      </c>
      <c r="H7" s="46">
        <v>204.25900000000001</v>
      </c>
      <c r="I7" s="195">
        <v>1452.1280000000002</v>
      </c>
      <c r="J7" s="345">
        <f>H7/$H$33</f>
        <v>2.077623510928327E-2</v>
      </c>
      <c r="K7" s="344">
        <f>I7/$I$33</f>
        <v>0.13853671567177706</v>
      </c>
      <c r="L7" s="67">
        <f>(I7-H7)/H7</f>
        <v>6.1092485520833844</v>
      </c>
      <c r="N7" s="40">
        <f t="shared" ref="N7:N33" si="0">(H7/B7)*10</f>
        <v>6.239583333333333</v>
      </c>
      <c r="O7" s="200">
        <f t="shared" ref="O7:O33" si="1">(I7/C7)*10</f>
        <v>15.175337025812521</v>
      </c>
      <c r="P7" s="76">
        <f>(O7-N7)/N7</f>
        <v>1.4321074365242106</v>
      </c>
    </row>
    <row r="8" spans="1:16" ht="20.100000000000001" customHeight="1" x14ac:dyDescent="0.25">
      <c r="A8" s="14" t="s">
        <v>174</v>
      </c>
      <c r="B8" s="25">
        <v>2577.1599999999989</v>
      </c>
      <c r="C8" s="188">
        <v>1924.88</v>
      </c>
      <c r="D8" s="345">
        <f t="shared" ref="D8:D32" si="2">B8/$B$33</f>
        <v>0.12292906951285991</v>
      </c>
      <c r="E8" s="295">
        <f t="shared" ref="E8:E32" si="3">C8/$C$33</f>
        <v>0.10378591486112845</v>
      </c>
      <c r="F8" s="67">
        <f t="shared" ref="F8:F33" si="4">(C8-B8)/B8</f>
        <v>-0.25310031197131694</v>
      </c>
      <c r="H8" s="25">
        <v>1867.1710000000003</v>
      </c>
      <c r="I8" s="188">
        <v>1355.4530000000002</v>
      </c>
      <c r="J8" s="345">
        <f t="shared" ref="J8:J32" si="5">H8/$H$33</f>
        <v>0.18991958094985073</v>
      </c>
      <c r="K8" s="295">
        <f t="shared" ref="K8:K32" si="6">I8/$I$33</f>
        <v>0.12931367404764404</v>
      </c>
      <c r="L8" s="67">
        <f t="shared" ref="L8:L31" si="7">(I8-H8)/H8</f>
        <v>-0.27406059755641021</v>
      </c>
      <c r="N8" s="40">
        <f t="shared" si="0"/>
        <v>7.2450720948641179</v>
      </c>
      <c r="O8" s="201">
        <f t="shared" si="1"/>
        <v>7.0417532521507837</v>
      </c>
      <c r="P8" s="67">
        <f t="shared" ref="P8:P64" si="8">(O8-N8)/N8</f>
        <v>-2.8063053072648187E-2</v>
      </c>
    </row>
    <row r="9" spans="1:16" ht="20.100000000000001" customHeight="1" x14ac:dyDescent="0.25">
      <c r="A9" s="14" t="s">
        <v>164</v>
      </c>
      <c r="B9" s="25">
        <v>830.84000000000026</v>
      </c>
      <c r="C9" s="188">
        <v>1145.54</v>
      </c>
      <c r="D9" s="345">
        <f t="shared" si="2"/>
        <v>3.9630596514793261E-2</v>
      </c>
      <c r="E9" s="295">
        <f t="shared" si="3"/>
        <v>6.1765365586435042E-2</v>
      </c>
      <c r="F9" s="67">
        <f t="shared" si="4"/>
        <v>0.37877328968273027</v>
      </c>
      <c r="H9" s="25">
        <v>830.59799999999984</v>
      </c>
      <c r="I9" s="188">
        <v>1220.8119999999999</v>
      </c>
      <c r="J9" s="345">
        <f t="shared" si="5"/>
        <v>8.4484401320384719E-2</v>
      </c>
      <c r="K9" s="295">
        <f t="shared" si="6"/>
        <v>0.11646857916980698</v>
      </c>
      <c r="L9" s="67">
        <f t="shared" si="7"/>
        <v>0.46979886780367897</v>
      </c>
      <c r="N9" s="40">
        <f t="shared" ref="N9:N15" si="9">(H9/B9)*10</f>
        <v>9.9970872851571855</v>
      </c>
      <c r="O9" s="201">
        <f t="shared" ref="O9:O15" si="10">(I9/C9)*10</f>
        <v>10.657087487123976</v>
      </c>
      <c r="P9" s="67">
        <f t="shared" ref="P9:P15" si="11">(O9-N9)/N9</f>
        <v>6.6019249721536555E-2</v>
      </c>
    </row>
    <row r="10" spans="1:16" ht="20.100000000000001" customHeight="1" x14ac:dyDescent="0.25">
      <c r="A10" s="14" t="s">
        <v>162</v>
      </c>
      <c r="B10" s="25">
        <v>1320.4599999999998</v>
      </c>
      <c r="C10" s="188">
        <v>1558.7399999999998</v>
      </c>
      <c r="D10" s="345">
        <f t="shared" si="2"/>
        <v>6.2985192665162823E-2</v>
      </c>
      <c r="E10" s="295">
        <f t="shared" si="3"/>
        <v>8.4044333636712598E-2</v>
      </c>
      <c r="F10" s="67">
        <f t="shared" si="4"/>
        <v>0.18045226663435471</v>
      </c>
      <c r="H10" s="25">
        <v>703.28899999999999</v>
      </c>
      <c r="I10" s="188">
        <v>861.13999999999987</v>
      </c>
      <c r="J10" s="345">
        <f t="shared" si="5"/>
        <v>7.1535147111132055E-2</v>
      </c>
      <c r="K10" s="295">
        <f t="shared" si="6"/>
        <v>8.2154952823438473E-2</v>
      </c>
      <c r="L10" s="67">
        <f t="shared" si="7"/>
        <v>0.22444684901939302</v>
      </c>
      <c r="N10" s="40">
        <f t="shared" si="9"/>
        <v>5.3260909077139793</v>
      </c>
      <c r="O10" s="201">
        <f t="shared" si="10"/>
        <v>5.5245903742766593</v>
      </c>
      <c r="P10" s="67">
        <f t="shared" si="11"/>
        <v>3.7269259951080769E-2</v>
      </c>
    </row>
    <row r="11" spans="1:16" ht="20.100000000000001" customHeight="1" x14ac:dyDescent="0.25">
      <c r="A11" s="14" t="s">
        <v>161</v>
      </c>
      <c r="B11" s="25">
        <v>3284.8600000000019</v>
      </c>
      <c r="C11" s="188">
        <v>1738.81</v>
      </c>
      <c r="D11" s="345">
        <f t="shared" si="2"/>
        <v>0.15668595790715881</v>
      </c>
      <c r="E11" s="295">
        <f t="shared" si="3"/>
        <v>9.3753369882630999E-2</v>
      </c>
      <c r="F11" s="67">
        <f t="shared" si="4"/>
        <v>-0.47065932794700566</v>
      </c>
      <c r="H11" s="25">
        <v>1061.7349999999999</v>
      </c>
      <c r="I11" s="188">
        <v>833.44200000000001</v>
      </c>
      <c r="J11" s="345">
        <f t="shared" si="5"/>
        <v>0.10799453626892755</v>
      </c>
      <c r="K11" s="295">
        <f t="shared" si="6"/>
        <v>7.9512492964061848E-2</v>
      </c>
      <c r="L11" s="67">
        <f t="shared" si="7"/>
        <v>-0.21501881354575286</v>
      </c>
      <c r="N11" s="40">
        <f t="shared" si="9"/>
        <v>3.2322077653233294</v>
      </c>
      <c r="O11" s="201">
        <f t="shared" si="10"/>
        <v>4.7931746424278678</v>
      </c>
      <c r="P11" s="67">
        <f t="shared" si="11"/>
        <v>0.48294137952743554</v>
      </c>
    </row>
    <row r="12" spans="1:16" ht="20.100000000000001" customHeight="1" x14ac:dyDescent="0.25">
      <c r="A12" s="14" t="s">
        <v>172</v>
      </c>
      <c r="B12" s="25">
        <v>1953.7900000000004</v>
      </c>
      <c r="C12" s="188">
        <v>1237.0800000000004</v>
      </c>
      <c r="D12" s="345">
        <f t="shared" si="2"/>
        <v>9.3194674262960284E-2</v>
      </c>
      <c r="E12" s="295">
        <f t="shared" si="3"/>
        <v>6.6701030483149501E-2</v>
      </c>
      <c r="F12" s="67">
        <f t="shared" si="4"/>
        <v>-0.36683062150998824</v>
      </c>
      <c r="H12" s="25">
        <v>1066.4770000000003</v>
      </c>
      <c r="I12" s="188">
        <v>644.44999999999982</v>
      </c>
      <c r="J12" s="345">
        <f t="shared" si="5"/>
        <v>0.10847686951685409</v>
      </c>
      <c r="K12" s="295">
        <f t="shared" si="6"/>
        <v>6.1482174033333628E-2</v>
      </c>
      <c r="L12" s="67">
        <f t="shared" si="7"/>
        <v>-0.39572067658280524</v>
      </c>
      <c r="N12" s="40">
        <f t="shared" si="9"/>
        <v>5.4585037286504701</v>
      </c>
      <c r="O12" s="201">
        <f t="shared" si="10"/>
        <v>5.2094448216768487</v>
      </c>
      <c r="P12" s="67">
        <f t="shared" si="11"/>
        <v>-4.5627688347333467E-2</v>
      </c>
    </row>
    <row r="13" spans="1:16" ht="20.100000000000001" customHeight="1" x14ac:dyDescent="0.25">
      <c r="A13" s="14" t="s">
        <v>169</v>
      </c>
      <c r="B13" s="25">
        <v>501.14999999999986</v>
      </c>
      <c r="C13" s="188">
        <v>655.23000000000025</v>
      </c>
      <c r="D13" s="345">
        <f t="shared" si="2"/>
        <v>2.3904570607323469E-2</v>
      </c>
      <c r="E13" s="295">
        <f t="shared" si="3"/>
        <v>3.5328771141295671E-2</v>
      </c>
      <c r="F13" s="67">
        <f t="shared" si="4"/>
        <v>0.30745285842562192</v>
      </c>
      <c r="H13" s="25">
        <v>284.19500000000005</v>
      </c>
      <c r="I13" s="188">
        <v>394.2170000000001</v>
      </c>
      <c r="J13" s="345">
        <f t="shared" si="5"/>
        <v>2.8906937451386523E-2</v>
      </c>
      <c r="K13" s="295">
        <f t="shared" si="6"/>
        <v>3.7609307472881832E-2</v>
      </c>
      <c r="L13" s="67">
        <f t="shared" si="7"/>
        <v>0.38713559351853494</v>
      </c>
      <c r="N13" s="40">
        <f t="shared" si="9"/>
        <v>5.6708570288336846</v>
      </c>
      <c r="O13" s="201">
        <f t="shared" si="10"/>
        <v>6.0164674999618448</v>
      </c>
      <c r="P13" s="67">
        <f t="shared" si="11"/>
        <v>6.0945015783485788E-2</v>
      </c>
    </row>
    <row r="14" spans="1:16" ht="20.100000000000001" customHeight="1" x14ac:dyDescent="0.25">
      <c r="A14" s="14" t="s">
        <v>167</v>
      </c>
      <c r="B14" s="25">
        <v>520.44999999999993</v>
      </c>
      <c r="C14" s="188">
        <v>591.18999999999994</v>
      </c>
      <c r="D14" s="345">
        <f t="shared" si="2"/>
        <v>2.4825169654956604E-2</v>
      </c>
      <c r="E14" s="295">
        <f t="shared" si="3"/>
        <v>3.1875854602235215E-2</v>
      </c>
      <c r="F14" s="67">
        <f t="shared" si="4"/>
        <v>0.13592083773657415</v>
      </c>
      <c r="H14" s="25">
        <v>207.2350000000001</v>
      </c>
      <c r="I14" s="188">
        <v>261.09100000000001</v>
      </c>
      <c r="J14" s="345">
        <f t="shared" si="5"/>
        <v>2.1078939399841966E-2</v>
      </c>
      <c r="K14" s="295">
        <f t="shared" si="6"/>
        <v>2.4908747459907076E-2</v>
      </c>
      <c r="L14" s="67">
        <f t="shared" si="7"/>
        <v>0.25987888146307275</v>
      </c>
      <c r="N14" s="40">
        <f t="shared" si="9"/>
        <v>3.981842636180231</v>
      </c>
      <c r="O14" s="201">
        <f t="shared" si="10"/>
        <v>4.4163636056090265</v>
      </c>
      <c r="P14" s="67">
        <f t="shared" si="11"/>
        <v>0.10912560066553259</v>
      </c>
    </row>
    <row r="15" spans="1:16" ht="20.100000000000001" customHeight="1" x14ac:dyDescent="0.25">
      <c r="A15" s="14" t="s">
        <v>163</v>
      </c>
      <c r="B15" s="25">
        <v>1284.3699999999994</v>
      </c>
      <c r="C15" s="188">
        <v>541.89</v>
      </c>
      <c r="D15" s="345">
        <f t="shared" si="2"/>
        <v>6.126372014552138E-2</v>
      </c>
      <c r="E15" s="295">
        <f t="shared" si="3"/>
        <v>2.9217691182877318E-2</v>
      </c>
      <c r="F15" s="67">
        <f t="shared" si="4"/>
        <v>-0.57808886847248053</v>
      </c>
      <c r="H15" s="25">
        <v>496.60299999999989</v>
      </c>
      <c r="I15" s="188">
        <v>254.12300000000005</v>
      </c>
      <c r="J15" s="345">
        <f t="shared" si="5"/>
        <v>5.0512049329407262E-2</v>
      </c>
      <c r="K15" s="295">
        <f t="shared" si="6"/>
        <v>2.4243982484091625E-2</v>
      </c>
      <c r="L15" s="67">
        <f t="shared" si="7"/>
        <v>-0.48827735635910352</v>
      </c>
      <c r="N15" s="40">
        <f t="shared" si="9"/>
        <v>3.8665104292376817</v>
      </c>
      <c r="O15" s="201">
        <f t="shared" si="10"/>
        <v>4.6895679935042178</v>
      </c>
      <c r="P15" s="67">
        <f t="shared" si="11"/>
        <v>0.21286831610300597</v>
      </c>
    </row>
    <row r="16" spans="1:16" ht="20.100000000000001" customHeight="1" x14ac:dyDescent="0.25">
      <c r="A16" s="14" t="s">
        <v>178</v>
      </c>
      <c r="B16" s="25">
        <v>1227.6099999999999</v>
      </c>
      <c r="C16" s="188">
        <v>855.9</v>
      </c>
      <c r="D16" s="345">
        <f t="shared" si="2"/>
        <v>5.8556300355694639E-2</v>
      </c>
      <c r="E16" s="295">
        <f t="shared" si="3"/>
        <v>4.6148520702402142E-2</v>
      </c>
      <c r="F16" s="67">
        <f t="shared" si="4"/>
        <v>-0.30279160319645487</v>
      </c>
      <c r="H16" s="25">
        <v>355.267</v>
      </c>
      <c r="I16" s="188">
        <v>249.87</v>
      </c>
      <c r="J16" s="345">
        <f t="shared" si="5"/>
        <v>3.6136036691503136E-2</v>
      </c>
      <c r="K16" s="295">
        <f t="shared" si="6"/>
        <v>2.3838235434415513E-2</v>
      </c>
      <c r="L16" s="67">
        <f t="shared" si="7"/>
        <v>-0.29666982860777946</v>
      </c>
      <c r="N16" s="40">
        <f t="shared" ref="N16:N19" si="12">(H16/B16)*10</f>
        <v>2.893972841537622</v>
      </c>
      <c r="O16" s="201">
        <f t="shared" ref="O16:O19" si="13">(I16/C16)*10</f>
        <v>2.9193831055029795</v>
      </c>
      <c r="P16" s="67">
        <f t="shared" ref="P16:P19" si="14">(O16-N16)/N16</f>
        <v>8.7804085790440783E-3</v>
      </c>
    </row>
    <row r="17" spans="1:16" ht="20.100000000000001" customHeight="1" x14ac:dyDescent="0.25">
      <c r="A17" s="14" t="s">
        <v>173</v>
      </c>
      <c r="B17" s="25">
        <v>450.15999999999991</v>
      </c>
      <c r="C17" s="188">
        <v>244.27000000000004</v>
      </c>
      <c r="D17" s="345">
        <f t="shared" si="2"/>
        <v>2.1472376543136253E-2</v>
      </c>
      <c r="E17" s="295">
        <f t="shared" si="3"/>
        <v>1.3170579684514282E-2</v>
      </c>
      <c r="F17" s="67">
        <f t="shared" si="4"/>
        <v>-0.45737071263550716</v>
      </c>
      <c r="H17" s="25">
        <v>226.29599999999996</v>
      </c>
      <c r="I17" s="188">
        <v>246.08899999999997</v>
      </c>
      <c r="J17" s="345">
        <f t="shared" si="5"/>
        <v>2.3017731900627957E-2</v>
      </c>
      <c r="K17" s="295">
        <f t="shared" si="6"/>
        <v>2.3477518388841712E-2</v>
      </c>
      <c r="L17" s="67">
        <f t="shared" si="7"/>
        <v>8.7465089970657939E-2</v>
      </c>
      <c r="N17" s="40">
        <f t="shared" si="12"/>
        <v>5.0270126177359167</v>
      </c>
      <c r="O17" s="201">
        <f t="shared" si="13"/>
        <v>10.074466778564698</v>
      </c>
      <c r="P17" s="67">
        <f t="shared" si="14"/>
        <v>1.004066340120322</v>
      </c>
    </row>
    <row r="18" spans="1:16" ht="20.100000000000001" customHeight="1" x14ac:dyDescent="0.25">
      <c r="A18" s="14" t="s">
        <v>196</v>
      </c>
      <c r="B18" s="25">
        <v>30.289999999999996</v>
      </c>
      <c r="C18" s="188">
        <v>44.840000000000018</v>
      </c>
      <c r="D18" s="345">
        <f t="shared" si="2"/>
        <v>1.4448158110262955E-3</v>
      </c>
      <c r="E18" s="295">
        <f t="shared" si="3"/>
        <v>2.4176885948074692E-3</v>
      </c>
      <c r="F18" s="67">
        <f t="shared" si="4"/>
        <v>0.48035655331792748</v>
      </c>
      <c r="H18" s="25">
        <v>138.001</v>
      </c>
      <c r="I18" s="188">
        <v>199.47699999999998</v>
      </c>
      <c r="J18" s="345">
        <f t="shared" si="5"/>
        <v>1.4036792607993776E-2</v>
      </c>
      <c r="K18" s="295">
        <f t="shared" si="6"/>
        <v>1.9030614678636502E-2</v>
      </c>
      <c r="L18" s="67">
        <f t="shared" si="7"/>
        <v>0.44547503278961725</v>
      </c>
      <c r="N18" s="40">
        <f t="shared" si="12"/>
        <v>45.559920765929355</v>
      </c>
      <c r="O18" s="201">
        <f t="shared" si="13"/>
        <v>44.486396074933069</v>
      </c>
      <c r="P18" s="67">
        <f t="shared" si="14"/>
        <v>-2.3562918305140922E-2</v>
      </c>
    </row>
    <row r="19" spans="1:16" ht="20.100000000000001" customHeight="1" x14ac:dyDescent="0.25">
      <c r="A19" s="14" t="s">
        <v>181</v>
      </c>
      <c r="B19" s="25">
        <v>499.18999999999988</v>
      </c>
      <c r="C19" s="188">
        <v>328.88</v>
      </c>
      <c r="D19" s="345">
        <f t="shared" si="2"/>
        <v>2.3811079719584561E-2</v>
      </c>
      <c r="E19" s="295">
        <f t="shared" si="3"/>
        <v>1.7732591995099915E-2</v>
      </c>
      <c r="F19" s="67">
        <f t="shared" si="4"/>
        <v>-0.34117269977363313</v>
      </c>
      <c r="H19" s="25">
        <v>188.239</v>
      </c>
      <c r="I19" s="188">
        <v>199.44799999999998</v>
      </c>
      <c r="J19" s="345">
        <f t="shared" si="5"/>
        <v>1.9146758383896786E-2</v>
      </c>
      <c r="K19" s="295">
        <f t="shared" si="6"/>
        <v>1.902784800465564E-2</v>
      </c>
      <c r="L19" s="67">
        <f t="shared" si="7"/>
        <v>5.9546640175521408E-2</v>
      </c>
      <c r="N19" s="40">
        <f t="shared" si="12"/>
        <v>3.7708888399206724</v>
      </c>
      <c r="O19" s="201">
        <f t="shared" si="13"/>
        <v>6.0644612016540975</v>
      </c>
      <c r="P19" s="67">
        <f t="shared" si="14"/>
        <v>0.60823123117616873</v>
      </c>
    </row>
    <row r="20" spans="1:16" ht="20.100000000000001" customHeight="1" x14ac:dyDescent="0.25">
      <c r="A20" s="14" t="s">
        <v>179</v>
      </c>
      <c r="B20" s="25">
        <v>93.249999999999986</v>
      </c>
      <c r="C20" s="188">
        <v>559.34999999999991</v>
      </c>
      <c r="D20" s="345">
        <f t="shared" si="2"/>
        <v>4.4479720824761324E-3</v>
      </c>
      <c r="E20" s="295">
        <f t="shared" si="3"/>
        <v>3.0159101594682363E-2</v>
      </c>
      <c r="F20" s="67">
        <f t="shared" si="4"/>
        <v>4.9983914209115277</v>
      </c>
      <c r="H20" s="25">
        <v>45.500999999999991</v>
      </c>
      <c r="I20" s="188">
        <v>188.899</v>
      </c>
      <c r="J20" s="345">
        <f t="shared" si="5"/>
        <v>4.628141103733485E-3</v>
      </c>
      <c r="K20" s="295">
        <f t="shared" si="6"/>
        <v>1.8021446493479233E-2</v>
      </c>
      <c r="L20" s="67">
        <f t="shared" si="7"/>
        <v>3.1515351310960211</v>
      </c>
      <c r="N20" s="40">
        <f t="shared" ref="N20:N31" si="15">(H20/B20)*10</f>
        <v>4.8794638069705094</v>
      </c>
      <c r="O20" s="201">
        <f t="shared" ref="O20:O31" si="16">(I20/C20)*10</f>
        <v>3.3771162957003669</v>
      </c>
      <c r="P20" s="67">
        <f t="shared" ref="P20:P31" si="17">(O20-N20)/N20</f>
        <v>-0.30789192638830087</v>
      </c>
    </row>
    <row r="21" spans="1:16" ht="20.100000000000001" customHeight="1" x14ac:dyDescent="0.25">
      <c r="A21" s="14" t="s">
        <v>171</v>
      </c>
      <c r="B21" s="25">
        <v>286.84999999999997</v>
      </c>
      <c r="C21" s="188">
        <v>767.23000000000013</v>
      </c>
      <c r="D21" s="345">
        <f t="shared" si="2"/>
        <v>1.3682582218319342E-2</v>
      </c>
      <c r="E21" s="295">
        <f t="shared" si="3"/>
        <v>4.1367600816104688E-2</v>
      </c>
      <c r="F21" s="67">
        <f t="shared" si="4"/>
        <v>1.6746731741328229</v>
      </c>
      <c r="H21" s="25">
        <v>123.06699999999999</v>
      </c>
      <c r="I21" s="188">
        <v>169.76900000000003</v>
      </c>
      <c r="J21" s="345">
        <f t="shared" si="5"/>
        <v>1.2517778537024876E-2</v>
      </c>
      <c r="K21" s="295">
        <f t="shared" si="6"/>
        <v>1.6196395691620794E-2</v>
      </c>
      <c r="L21" s="67">
        <f t="shared" si="7"/>
        <v>0.3794843459253906</v>
      </c>
      <c r="N21" s="40">
        <f t="shared" si="15"/>
        <v>4.2902910929057008</v>
      </c>
      <c r="O21" s="201">
        <f t="shared" si="16"/>
        <v>2.2127523689115387</v>
      </c>
      <c r="P21" s="67">
        <f t="shared" si="17"/>
        <v>-0.4842419031728451</v>
      </c>
    </row>
    <row r="22" spans="1:16" ht="20.100000000000001" customHeight="1" x14ac:dyDescent="0.25">
      <c r="A22" s="14" t="s">
        <v>182</v>
      </c>
      <c r="B22" s="25">
        <v>391.59000000000003</v>
      </c>
      <c r="C22" s="188">
        <v>658.86</v>
      </c>
      <c r="D22" s="345">
        <f t="shared" si="2"/>
        <v>1.867862078044857E-2</v>
      </c>
      <c r="E22" s="295">
        <f t="shared" si="3"/>
        <v>3.552449392450599E-2</v>
      </c>
      <c r="F22" s="67">
        <f t="shared" si="4"/>
        <v>0.68252509001762041</v>
      </c>
      <c r="H22" s="25">
        <v>115.96200000000002</v>
      </c>
      <c r="I22" s="188">
        <v>169.50700000000001</v>
      </c>
      <c r="J22" s="345">
        <f t="shared" si="5"/>
        <v>1.179509238634629E-2</v>
      </c>
      <c r="K22" s="295">
        <f t="shared" si="6"/>
        <v>1.6171400223241969E-2</v>
      </c>
      <c r="L22" s="67">
        <f t="shared" si="7"/>
        <v>0.46174608923612892</v>
      </c>
      <c r="N22" s="40">
        <f t="shared" si="15"/>
        <v>2.9613115758829389</v>
      </c>
      <c r="O22" s="201">
        <f t="shared" si="16"/>
        <v>2.5727316880672682</v>
      </c>
      <c r="P22" s="67">
        <f t="shared" si="17"/>
        <v>-0.13121884606141537</v>
      </c>
    </row>
    <row r="23" spans="1:16" ht="20.100000000000001" customHeight="1" x14ac:dyDescent="0.25">
      <c r="A23" s="14" t="s">
        <v>168</v>
      </c>
      <c r="B23" s="25">
        <v>766.84999999999991</v>
      </c>
      <c r="C23" s="188">
        <v>299.24</v>
      </c>
      <c r="D23" s="345">
        <f t="shared" si="2"/>
        <v>3.657830982784796E-2</v>
      </c>
      <c r="E23" s="295">
        <f t="shared" si="3"/>
        <v>1.6134458856159384E-2</v>
      </c>
      <c r="F23" s="67">
        <f t="shared" si="4"/>
        <v>-0.6097802699354502</v>
      </c>
      <c r="H23" s="25">
        <v>283.19100000000003</v>
      </c>
      <c r="I23" s="188">
        <v>138.71299999999999</v>
      </c>
      <c r="J23" s="345">
        <f t="shared" si="5"/>
        <v>2.8804815439383524E-2</v>
      </c>
      <c r="K23" s="295">
        <f t="shared" si="6"/>
        <v>1.3233574065770515E-2</v>
      </c>
      <c r="L23" s="67">
        <f t="shared" si="7"/>
        <v>-0.51017864268285373</v>
      </c>
      <c r="N23" s="40">
        <f t="shared" si="15"/>
        <v>3.692912564386778</v>
      </c>
      <c r="O23" s="201">
        <f t="shared" si="16"/>
        <v>4.6355099585616895</v>
      </c>
      <c r="P23" s="67">
        <f t="shared" si="17"/>
        <v>0.25524498014521319</v>
      </c>
    </row>
    <row r="24" spans="1:16" ht="20.100000000000001" customHeight="1" x14ac:dyDescent="0.25">
      <c r="A24" s="14" t="s">
        <v>175</v>
      </c>
      <c r="B24" s="25">
        <v>249.80000000000004</v>
      </c>
      <c r="C24" s="188">
        <v>164.57</v>
      </c>
      <c r="D24" s="345">
        <f t="shared" si="2"/>
        <v>1.1915318243458855E-2</v>
      </c>
      <c r="E24" s="295">
        <f t="shared" si="3"/>
        <v>8.8733053534225028E-3</v>
      </c>
      <c r="F24" s="67">
        <f t="shared" si="4"/>
        <v>-0.34119295436349095</v>
      </c>
      <c r="H24" s="25">
        <v>173.85999999999999</v>
      </c>
      <c r="I24" s="188">
        <v>133.08100000000002</v>
      </c>
      <c r="J24" s="345">
        <f t="shared" si="5"/>
        <v>1.7684196221953448E-2</v>
      </c>
      <c r="K24" s="295">
        <f t="shared" si="6"/>
        <v>1.2696266898176857E-2</v>
      </c>
      <c r="L24" s="67">
        <f t="shared" si="7"/>
        <v>-0.23455078799033688</v>
      </c>
      <c r="N24" s="40">
        <f t="shared" si="15"/>
        <v>6.9599679743795022</v>
      </c>
      <c r="O24" s="201">
        <f t="shared" si="16"/>
        <v>8.0865892933098387</v>
      </c>
      <c r="P24" s="67">
        <f t="shared" si="17"/>
        <v>0.16187162398987581</v>
      </c>
    </row>
    <row r="25" spans="1:16" ht="20.100000000000001" customHeight="1" x14ac:dyDescent="0.25">
      <c r="A25" s="14" t="s">
        <v>165</v>
      </c>
      <c r="B25" s="25">
        <v>572.64000000000021</v>
      </c>
      <c r="C25" s="188">
        <v>242.61999999999995</v>
      </c>
      <c r="D25" s="345">
        <f t="shared" si="2"/>
        <v>2.7314603038167656E-2</v>
      </c>
      <c r="E25" s="295">
        <f t="shared" si="3"/>
        <v>1.3081614783055036E-2</v>
      </c>
      <c r="F25" s="67">
        <f t="shared" si="4"/>
        <v>-0.57631321598211815</v>
      </c>
      <c r="H25" s="25">
        <v>247.08099999999999</v>
      </c>
      <c r="I25" s="188">
        <v>123.67900000000002</v>
      </c>
      <c r="J25" s="345">
        <f t="shared" si="5"/>
        <v>2.5131881322423097E-2</v>
      </c>
      <c r="K25" s="295">
        <f t="shared" si="6"/>
        <v>1.1799292113071104E-2</v>
      </c>
      <c r="L25" s="67">
        <f t="shared" si="7"/>
        <v>-0.49943945507748461</v>
      </c>
      <c r="N25" s="40">
        <f t="shared" si="15"/>
        <v>4.314770187203127</v>
      </c>
      <c r="O25" s="201">
        <f t="shared" si="16"/>
        <v>5.0976424037589663</v>
      </c>
      <c r="P25" s="67">
        <f t="shared" si="17"/>
        <v>0.18144007272454621</v>
      </c>
    </row>
    <row r="26" spans="1:16" ht="20.100000000000001" customHeight="1" x14ac:dyDescent="0.25">
      <c r="A26" s="14" t="s">
        <v>184</v>
      </c>
      <c r="B26" s="25">
        <v>13.729999999999999</v>
      </c>
      <c r="C26" s="188">
        <v>295.79000000000002</v>
      </c>
      <c r="D26" s="345">
        <f t="shared" si="2"/>
        <v>6.5491320849755822E-4</v>
      </c>
      <c r="E26" s="295">
        <f t="shared" si="3"/>
        <v>1.5948441334926431E-2</v>
      </c>
      <c r="F26" s="67">
        <f t="shared" si="4"/>
        <v>20.543335761107066</v>
      </c>
      <c r="H26" s="25">
        <v>10.376000000000001</v>
      </c>
      <c r="I26" s="188">
        <v>115.16299999999998</v>
      </c>
      <c r="J26" s="345">
        <f t="shared" si="5"/>
        <v>1.0553964108995111E-3</v>
      </c>
      <c r="K26" s="295">
        <f t="shared" si="6"/>
        <v>1.0986843988208242E-2</v>
      </c>
      <c r="L26" s="67">
        <f t="shared" si="7"/>
        <v>10.098978411719349</v>
      </c>
      <c r="N26" s="40">
        <f t="shared" si="15"/>
        <v>7.557174071376549</v>
      </c>
      <c r="O26" s="201">
        <f t="shared" si="16"/>
        <v>3.8934041042631589</v>
      </c>
      <c r="P26" s="67">
        <f t="shared" si="17"/>
        <v>-0.48480687787651155</v>
      </c>
    </row>
    <row r="27" spans="1:16" ht="20.100000000000001" customHeight="1" x14ac:dyDescent="0.25">
      <c r="A27" s="14" t="s">
        <v>198</v>
      </c>
      <c r="B27" s="25">
        <v>176.59999999999997</v>
      </c>
      <c r="C27" s="188">
        <v>310.02</v>
      </c>
      <c r="D27" s="345">
        <f t="shared" si="2"/>
        <v>8.4237197830057363E-3</v>
      </c>
      <c r="E27" s="295">
        <f t="shared" si="3"/>
        <v>1.6715696212359753E-2</v>
      </c>
      <c r="F27" s="67">
        <f t="shared" si="4"/>
        <v>0.75549263873159711</v>
      </c>
      <c r="H27" s="25">
        <v>44.398000000000003</v>
      </c>
      <c r="I27" s="188">
        <v>89.686999999999983</v>
      </c>
      <c r="J27" s="345">
        <f t="shared" si="5"/>
        <v>4.5159492917421443E-3</v>
      </c>
      <c r="K27" s="295">
        <f t="shared" si="6"/>
        <v>8.5563685972962888E-3</v>
      </c>
      <c r="L27" s="67">
        <f t="shared" si="7"/>
        <v>1.0200684715527721</v>
      </c>
      <c r="N27" s="40">
        <f t="shared" si="15"/>
        <v>2.514043035107588</v>
      </c>
      <c r="O27" s="201">
        <f t="shared" si="16"/>
        <v>2.8929423908134955</v>
      </c>
      <c r="P27" s="67">
        <f t="shared" si="17"/>
        <v>0.15071315423591886</v>
      </c>
    </row>
    <row r="28" spans="1:16" ht="20.100000000000001" customHeight="1" x14ac:dyDescent="0.25">
      <c r="A28" s="14" t="s">
        <v>225</v>
      </c>
      <c r="B28" s="25">
        <v>95.92</v>
      </c>
      <c r="C28" s="188">
        <v>182.17</v>
      </c>
      <c r="D28" s="345">
        <f t="shared" si="2"/>
        <v>4.5753295673041363E-3</v>
      </c>
      <c r="E28" s="295">
        <f t="shared" si="3"/>
        <v>9.822264302321063E-3</v>
      </c>
      <c r="F28" s="67">
        <f t="shared" si="4"/>
        <v>0.89918682235195979</v>
      </c>
      <c r="H28" s="25">
        <v>50.13000000000001</v>
      </c>
      <c r="I28" s="188">
        <v>79.184999999999988</v>
      </c>
      <c r="J28" s="345">
        <f t="shared" si="5"/>
        <v>5.0989805395520909E-3</v>
      </c>
      <c r="K28" s="295">
        <f t="shared" si="6"/>
        <v>7.5544510060198992E-3</v>
      </c>
      <c r="L28" s="67">
        <f t="shared" si="7"/>
        <v>0.57959305804907191</v>
      </c>
      <c r="N28" s="40">
        <f t="shared" si="15"/>
        <v>5.2262301918265228</v>
      </c>
      <c r="O28" s="201">
        <f t="shared" si="16"/>
        <v>4.3467640116374815</v>
      </c>
      <c r="P28" s="67">
        <f t="shared" si="17"/>
        <v>-0.16827926591608386</v>
      </c>
    </row>
    <row r="29" spans="1:16" ht="20.100000000000001" customHeight="1" x14ac:dyDescent="0.25">
      <c r="A29" s="14" t="s">
        <v>170</v>
      </c>
      <c r="B29" s="25">
        <v>443.42999999999995</v>
      </c>
      <c r="C29" s="188">
        <v>233.47000000000003</v>
      </c>
      <c r="D29" s="345">
        <f t="shared" si="2"/>
        <v>2.1151359362277657E-2</v>
      </c>
      <c r="E29" s="295">
        <f t="shared" si="3"/>
        <v>1.2588263965871982E-2</v>
      </c>
      <c r="F29" s="67">
        <f t="shared" si="4"/>
        <v>-0.4734907426200301</v>
      </c>
      <c r="H29" s="25">
        <v>114.306</v>
      </c>
      <c r="I29" s="188">
        <v>73.700000000000017</v>
      </c>
      <c r="J29" s="345">
        <f t="shared" si="5"/>
        <v>1.162665209563218E-2</v>
      </c>
      <c r="K29" s="295">
        <f t="shared" si="6"/>
        <v>7.0311680134326794E-3</v>
      </c>
      <c r="L29" s="67">
        <f t="shared" si="7"/>
        <v>-0.35523944499851262</v>
      </c>
      <c r="N29" s="40">
        <f t="shared" si="15"/>
        <v>2.5777687571882826</v>
      </c>
      <c r="O29" s="201">
        <f t="shared" si="16"/>
        <v>3.1567224911123488</v>
      </c>
      <c r="P29" s="67">
        <f t="shared" si="17"/>
        <v>0.22459490685873765</v>
      </c>
    </row>
    <row r="30" spans="1:16" ht="20.100000000000001" customHeight="1" x14ac:dyDescent="0.25">
      <c r="A30" s="14" t="s">
        <v>223</v>
      </c>
      <c r="B30" s="25">
        <v>654.66</v>
      </c>
      <c r="C30" s="188">
        <v>330.94000000000005</v>
      </c>
      <c r="D30" s="345">
        <f t="shared" si="2"/>
        <v>3.1226910493445847E-2</v>
      </c>
      <c r="E30" s="295">
        <f t="shared" si="3"/>
        <v>1.7843663326618728E-2</v>
      </c>
      <c r="F30" s="67">
        <f t="shared" si="4"/>
        <v>-0.4944856872269574</v>
      </c>
      <c r="H30" s="25">
        <v>175.221</v>
      </c>
      <c r="I30" s="188">
        <v>72.887</v>
      </c>
      <c r="J30" s="345">
        <f t="shared" si="5"/>
        <v>1.782263054300532E-2</v>
      </c>
      <c r="K30" s="295">
        <f t="shared" si="6"/>
        <v>6.9536057394174707E-3</v>
      </c>
      <c r="L30" s="67">
        <f t="shared" si="7"/>
        <v>-0.58402817013942399</v>
      </c>
      <c r="N30" s="40">
        <f t="shared" si="15"/>
        <v>2.6765191091558975</v>
      </c>
      <c r="O30" s="201">
        <f t="shared" si="16"/>
        <v>2.2024234000120866</v>
      </c>
      <c r="P30" s="67">
        <f t="shared" si="17"/>
        <v>-0.17713144939709696</v>
      </c>
    </row>
    <row r="31" spans="1:16" ht="20.100000000000001" customHeight="1" x14ac:dyDescent="0.25">
      <c r="A31" s="14" t="s">
        <v>207</v>
      </c>
      <c r="B31" s="25">
        <v>83.25</v>
      </c>
      <c r="C31" s="188">
        <v>259.88</v>
      </c>
      <c r="D31" s="345">
        <f t="shared" si="2"/>
        <v>3.9709777572776205E-3</v>
      </c>
      <c r="E31" s="295">
        <f t="shared" si="3"/>
        <v>1.4012241570440787E-2</v>
      </c>
      <c r="F31" s="67">
        <f t="shared" si="4"/>
        <v>2.1216816816816815</v>
      </c>
      <c r="H31" s="25">
        <v>25.994</v>
      </c>
      <c r="I31" s="188">
        <v>72.835999999999999</v>
      </c>
      <c r="J31" s="345">
        <f t="shared" si="5"/>
        <v>2.6439836454242374E-3</v>
      </c>
      <c r="K31" s="295">
        <f t="shared" si="6"/>
        <v>6.9487402093131962E-3</v>
      </c>
      <c r="L31" s="67">
        <f t="shared" si="7"/>
        <v>1.8020312379779948</v>
      </c>
      <c r="N31" s="40">
        <f t="shared" si="15"/>
        <v>3.1224024024024022</v>
      </c>
      <c r="O31" s="201">
        <f t="shared" si="16"/>
        <v>2.8026781591503767</v>
      </c>
      <c r="P31" s="67">
        <f t="shared" si="17"/>
        <v>-0.10239687331973196</v>
      </c>
    </row>
    <row r="32" spans="1:16" ht="20.100000000000001" customHeight="1" thickBot="1" x14ac:dyDescent="0.3">
      <c r="A32" s="14" t="s">
        <v>17</v>
      </c>
      <c r="B32" s="25">
        <f>B33-SUM(B7:B31)</f>
        <v>2328.3500000000095</v>
      </c>
      <c r="C32" s="188">
        <f>C33-SUM(C7:C31)</f>
        <v>2418.3500000000076</v>
      </c>
      <c r="D32" s="345">
        <f t="shared" si="2"/>
        <v>0.11106097370759621</v>
      </c>
      <c r="E32" s="295">
        <f t="shared" si="3"/>
        <v>0.13039289057209322</v>
      </c>
      <c r="F32" s="67">
        <f t="shared" si="4"/>
        <v>3.8653982433911487E-2</v>
      </c>
      <c r="H32" s="25">
        <f>H33-SUM(H7:H31)</f>
        <v>792.92499999999745</v>
      </c>
      <c r="I32" s="188">
        <f>I33-SUM(I7:I31)</f>
        <v>883.05400000000191</v>
      </c>
      <c r="J32" s="345">
        <f t="shared" si="5"/>
        <v>8.0652486421789904E-2</v>
      </c>
      <c r="K32" s="295">
        <f t="shared" si="6"/>
        <v>8.424560432745988E-2</v>
      </c>
      <c r="L32" s="67">
        <f t="shared" ref="L32:L33" si="18">(I32-H32)/H32</f>
        <v>0.11366648800328498</v>
      </c>
      <c r="N32" s="40">
        <f t="shared" si="0"/>
        <v>3.4055232246010876</v>
      </c>
      <c r="O32" s="201">
        <f t="shared" si="1"/>
        <v>3.6514731118324439</v>
      </c>
      <c r="P32" s="67">
        <f t="shared" si="8"/>
        <v>7.222088090741656E-2</v>
      </c>
    </row>
    <row r="33" spans="1:16" ht="26.25" customHeight="1" thickBot="1" x14ac:dyDescent="0.3">
      <c r="A33" s="18" t="s">
        <v>18</v>
      </c>
      <c r="B33" s="23">
        <v>20964.610000000008</v>
      </c>
      <c r="C33" s="193">
        <v>18546.640000000007</v>
      </c>
      <c r="D33" s="341">
        <f>SUM(D7:D32)</f>
        <v>1</v>
      </c>
      <c r="E33" s="342">
        <f>SUM(E7:E32)</f>
        <v>1</v>
      </c>
      <c r="F33" s="72">
        <f t="shared" si="4"/>
        <v>-0.11533579685002489</v>
      </c>
      <c r="G33" s="2"/>
      <c r="H33" s="23">
        <v>9831.3769999999986</v>
      </c>
      <c r="I33" s="193">
        <v>10481.900000000001</v>
      </c>
      <c r="J33" s="341">
        <f>SUM(J7:J32)</f>
        <v>0.99999999999999967</v>
      </c>
      <c r="K33" s="342">
        <f>SUM(K7:K32)</f>
        <v>1.0000000000000002</v>
      </c>
      <c r="L33" s="72">
        <f t="shared" si="18"/>
        <v>6.6168045432496686E-2</v>
      </c>
      <c r="N33" s="35">
        <f t="shared" si="0"/>
        <v>4.6895110378871792</v>
      </c>
      <c r="O33" s="194">
        <f t="shared" si="1"/>
        <v>5.6516436400339884</v>
      </c>
      <c r="P33" s="72">
        <f t="shared" si="8"/>
        <v>0.20516693411607584</v>
      </c>
    </row>
    <row r="35" spans="1:16" ht="15.75" thickBot="1" x14ac:dyDescent="0.3"/>
    <row r="36" spans="1:16" x14ac:dyDescent="0.25">
      <c r="A36" s="468" t="s">
        <v>2</v>
      </c>
      <c r="B36" s="461" t="s">
        <v>1</v>
      </c>
      <c r="C36" s="452"/>
      <c r="D36" s="461" t="s">
        <v>116</v>
      </c>
      <c r="E36" s="452"/>
      <c r="F36" s="176" t="s">
        <v>0</v>
      </c>
      <c r="H36" s="471" t="s">
        <v>19</v>
      </c>
      <c r="I36" s="472"/>
      <c r="J36" s="461" t="s">
        <v>116</v>
      </c>
      <c r="K36" s="457"/>
      <c r="L36" s="176" t="s">
        <v>0</v>
      </c>
      <c r="N36" s="451" t="s">
        <v>22</v>
      </c>
      <c r="O36" s="452"/>
      <c r="P36" s="176" t="s">
        <v>0</v>
      </c>
    </row>
    <row r="37" spans="1:16" x14ac:dyDescent="0.25">
      <c r="A37" s="469"/>
      <c r="B37" s="462" t="str">
        <f>B5</f>
        <v>jan-dez</v>
      </c>
      <c r="C37" s="454"/>
      <c r="D37" s="462" t="str">
        <f>B5</f>
        <v>jan-dez</v>
      </c>
      <c r="E37" s="454"/>
      <c r="F37" s="177" t="str">
        <f>F5</f>
        <v>2021/2020</v>
      </c>
      <c r="H37" s="449" t="str">
        <f>B5</f>
        <v>jan-dez</v>
      </c>
      <c r="I37" s="454"/>
      <c r="J37" s="462" t="str">
        <f>B5</f>
        <v>jan-dez</v>
      </c>
      <c r="K37" s="450"/>
      <c r="L37" s="177" t="str">
        <f>F37</f>
        <v>2021/2020</v>
      </c>
      <c r="N37" s="449" t="str">
        <f>B5</f>
        <v>jan-dez</v>
      </c>
      <c r="O37" s="450"/>
      <c r="P37" s="177" t="str">
        <f>P5</f>
        <v>2021/2020</v>
      </c>
    </row>
    <row r="38" spans="1:16" ht="19.5" customHeight="1" thickBot="1" x14ac:dyDescent="0.3">
      <c r="A38" s="470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166</v>
      </c>
      <c r="B39" s="46">
        <v>327.36000000000007</v>
      </c>
      <c r="C39" s="195">
        <v>956.90000000000009</v>
      </c>
      <c r="D39" s="345">
        <f t="shared" ref="D39:D55" si="19">B39/$B$56</f>
        <v>3.3576383297554503E-2</v>
      </c>
      <c r="E39" s="344">
        <f t="shared" ref="E39:E55" si="20">C39/$C$56</f>
        <v>0.1239305501951754</v>
      </c>
      <c r="F39" s="67">
        <f>(C39-B39)/B39</f>
        <v>1.9230816226783964</v>
      </c>
      <c r="H39" s="46">
        <v>204.25900000000001</v>
      </c>
      <c r="I39" s="195">
        <v>1452.1280000000002</v>
      </c>
      <c r="J39" s="345">
        <f t="shared" ref="J39:J55" si="21">H39/$H$56</f>
        <v>4.5173983497460081E-2</v>
      </c>
      <c r="K39" s="344">
        <f t="shared" ref="K39:K55" si="22">I39/$I$56</f>
        <v>0.29821240298169693</v>
      </c>
      <c r="L39" s="67">
        <f>(I39-H39)/H39</f>
        <v>6.1092485520833844</v>
      </c>
      <c r="N39" s="40">
        <f t="shared" ref="N39:N56" si="23">(H39/B39)*10</f>
        <v>6.239583333333333</v>
      </c>
      <c r="O39" s="200">
        <f t="shared" ref="O39:O56" si="24">(I39/C39)*10</f>
        <v>15.175337025812521</v>
      </c>
      <c r="P39" s="76">
        <f t="shared" si="8"/>
        <v>1.4321074365242106</v>
      </c>
    </row>
    <row r="40" spans="1:16" ht="20.100000000000001" customHeight="1" x14ac:dyDescent="0.25">
      <c r="A40" s="45" t="s">
        <v>174</v>
      </c>
      <c r="B40" s="25">
        <v>2577.1599999999989</v>
      </c>
      <c r="C40" s="188">
        <v>1924.88</v>
      </c>
      <c r="D40" s="345">
        <f t="shared" si="19"/>
        <v>0.26433196474561799</v>
      </c>
      <c r="E40" s="295">
        <f t="shared" si="20"/>
        <v>0.24929609934129923</v>
      </c>
      <c r="F40" s="67">
        <f t="shared" ref="F40:F56" si="25">(C40-B40)/B40</f>
        <v>-0.25310031197131694</v>
      </c>
      <c r="H40" s="25">
        <v>1867.1710000000003</v>
      </c>
      <c r="I40" s="188">
        <v>1355.4530000000002</v>
      </c>
      <c r="J40" s="345">
        <f t="shared" si="21"/>
        <v>0.41294411478043092</v>
      </c>
      <c r="K40" s="295">
        <f t="shared" si="22"/>
        <v>0.27835899883395265</v>
      </c>
      <c r="L40" s="67">
        <f t="shared" ref="L40:L56" si="26">(I40-H40)/H40</f>
        <v>-0.27406059755641021</v>
      </c>
      <c r="N40" s="40">
        <f t="shared" si="23"/>
        <v>7.2450720948641179</v>
      </c>
      <c r="O40" s="201">
        <f t="shared" si="24"/>
        <v>7.0417532521507837</v>
      </c>
      <c r="P40" s="67">
        <f t="shared" si="8"/>
        <v>-2.8063053072648187E-2</v>
      </c>
    </row>
    <row r="41" spans="1:16" ht="20.100000000000001" customHeight="1" x14ac:dyDescent="0.25">
      <c r="A41" s="45" t="s">
        <v>161</v>
      </c>
      <c r="B41" s="25">
        <v>3284.8600000000019</v>
      </c>
      <c r="C41" s="188">
        <v>1738.81</v>
      </c>
      <c r="D41" s="345">
        <f t="shared" si="19"/>
        <v>0.33691873912147152</v>
      </c>
      <c r="E41" s="295">
        <f t="shared" si="20"/>
        <v>0.22519770089337748</v>
      </c>
      <c r="F41" s="67">
        <f t="shared" si="25"/>
        <v>-0.47065932794700566</v>
      </c>
      <c r="H41" s="25">
        <v>1061.7349999999999</v>
      </c>
      <c r="I41" s="188">
        <v>833.44200000000001</v>
      </c>
      <c r="J41" s="345">
        <f t="shared" si="21"/>
        <v>0.23481364037166425</v>
      </c>
      <c r="K41" s="295">
        <f t="shared" si="22"/>
        <v>0.17115759875566852</v>
      </c>
      <c r="L41" s="67">
        <f t="shared" si="26"/>
        <v>-0.21501881354575286</v>
      </c>
      <c r="N41" s="40">
        <f t="shared" si="23"/>
        <v>3.2322077653233294</v>
      </c>
      <c r="O41" s="201">
        <f t="shared" si="24"/>
        <v>4.7931746424278678</v>
      </c>
      <c r="P41" s="67">
        <f t="shared" si="8"/>
        <v>0.48294137952743554</v>
      </c>
    </row>
    <row r="42" spans="1:16" ht="20.100000000000001" customHeight="1" x14ac:dyDescent="0.25">
      <c r="A42" s="45" t="s">
        <v>173</v>
      </c>
      <c r="B42" s="25">
        <v>450.15999999999991</v>
      </c>
      <c r="C42" s="188">
        <v>244.27000000000004</v>
      </c>
      <c r="D42" s="345">
        <f t="shared" si="19"/>
        <v>4.61716297202686E-2</v>
      </c>
      <c r="E42" s="295">
        <f t="shared" si="20"/>
        <v>3.1636028316621906E-2</v>
      </c>
      <c r="F42" s="67">
        <f t="shared" ref="F42:F44" si="27">(C42-B42)/B42</f>
        <v>-0.45737071263550716</v>
      </c>
      <c r="H42" s="25">
        <v>226.29599999999996</v>
      </c>
      <c r="I42" s="188">
        <v>246.08899999999997</v>
      </c>
      <c r="J42" s="345">
        <f t="shared" si="21"/>
        <v>5.0047693220573994E-2</v>
      </c>
      <c r="K42" s="295">
        <f t="shared" si="22"/>
        <v>5.0537412705603635E-2</v>
      </c>
      <c r="L42" s="67">
        <f t="shared" ref="L42:L54" si="28">(I42-H42)/H42</f>
        <v>8.7465089970657939E-2</v>
      </c>
      <c r="N42" s="40">
        <f t="shared" si="23"/>
        <v>5.0270126177359167</v>
      </c>
      <c r="O42" s="201">
        <f t="shared" si="24"/>
        <v>10.074466778564698</v>
      </c>
      <c r="P42" s="67">
        <f t="shared" ref="P42:P45" si="29">(O42-N42)/N42</f>
        <v>1.004066340120322</v>
      </c>
    </row>
    <row r="43" spans="1:16" ht="20.100000000000001" customHeight="1" x14ac:dyDescent="0.25">
      <c r="A43" s="45" t="s">
        <v>179</v>
      </c>
      <c r="B43" s="25">
        <v>93.249999999999986</v>
      </c>
      <c r="C43" s="188">
        <v>559.34999999999991</v>
      </c>
      <c r="D43" s="345">
        <f t="shared" si="19"/>
        <v>9.5643870433069281E-3</v>
      </c>
      <c r="E43" s="295">
        <f t="shared" si="20"/>
        <v>7.2442839640162349E-2</v>
      </c>
      <c r="F43" s="67">
        <f t="shared" si="27"/>
        <v>4.9983914209115277</v>
      </c>
      <c r="H43" s="25">
        <v>45.500999999999991</v>
      </c>
      <c r="I43" s="188">
        <v>188.899</v>
      </c>
      <c r="J43" s="345">
        <f t="shared" si="21"/>
        <v>1.0063015206761663E-2</v>
      </c>
      <c r="K43" s="295">
        <f t="shared" si="22"/>
        <v>3.8792740523452177E-2</v>
      </c>
      <c r="L43" s="67">
        <f t="shared" si="28"/>
        <v>3.1515351310960211</v>
      </c>
      <c r="N43" s="40">
        <f t="shared" si="23"/>
        <v>4.8794638069705094</v>
      </c>
      <c r="O43" s="201">
        <f t="shared" si="24"/>
        <v>3.3771162957003669</v>
      </c>
      <c r="P43" s="67">
        <f t="shared" si="29"/>
        <v>-0.30789192638830087</v>
      </c>
    </row>
    <row r="44" spans="1:16" ht="20.100000000000001" customHeight="1" x14ac:dyDescent="0.25">
      <c r="A44" s="45" t="s">
        <v>171</v>
      </c>
      <c r="B44" s="25">
        <v>286.84999999999997</v>
      </c>
      <c r="C44" s="188">
        <v>767.23000000000013</v>
      </c>
      <c r="D44" s="345">
        <f t="shared" si="19"/>
        <v>2.9421387918204745E-2</v>
      </c>
      <c r="E44" s="295">
        <f t="shared" si="20"/>
        <v>9.9365906600736159E-2</v>
      </c>
      <c r="F44" s="67">
        <f t="shared" si="27"/>
        <v>1.6746731741328229</v>
      </c>
      <c r="H44" s="25">
        <v>123.06699999999999</v>
      </c>
      <c r="I44" s="188">
        <v>169.76900000000003</v>
      </c>
      <c r="J44" s="345">
        <f t="shared" si="21"/>
        <v>2.7217535712413744E-2</v>
      </c>
      <c r="K44" s="295">
        <f t="shared" si="22"/>
        <v>3.4864158973451173E-2</v>
      </c>
      <c r="L44" s="67">
        <f t="shared" si="28"/>
        <v>0.3794843459253906</v>
      </c>
      <c r="N44" s="40">
        <f t="shared" si="23"/>
        <v>4.2902910929057008</v>
      </c>
      <c r="O44" s="201">
        <f t="shared" si="24"/>
        <v>2.2127523689115387</v>
      </c>
      <c r="P44" s="67">
        <f t="shared" si="29"/>
        <v>-0.4842419031728451</v>
      </c>
    </row>
    <row r="45" spans="1:16" ht="20.100000000000001" customHeight="1" x14ac:dyDescent="0.25">
      <c r="A45" s="45" t="s">
        <v>168</v>
      </c>
      <c r="B45" s="25">
        <v>766.84999999999991</v>
      </c>
      <c r="C45" s="188">
        <v>299.24</v>
      </c>
      <c r="D45" s="345">
        <f t="shared" si="19"/>
        <v>7.8653621492331571E-2</v>
      </c>
      <c r="E45" s="295">
        <f t="shared" si="20"/>
        <v>3.8755332678863295E-2</v>
      </c>
      <c r="F45" s="67">
        <f t="shared" ref="F45:F54" si="30">(C45-B45)/B45</f>
        <v>-0.6097802699354502</v>
      </c>
      <c r="H45" s="25">
        <v>283.19100000000003</v>
      </c>
      <c r="I45" s="188">
        <v>138.71299999999999</v>
      </c>
      <c r="J45" s="345">
        <f t="shared" si="21"/>
        <v>6.263060898481447E-2</v>
      </c>
      <c r="K45" s="295">
        <f t="shared" si="22"/>
        <v>2.8486426165462077E-2</v>
      </c>
      <c r="L45" s="67">
        <f t="shared" si="28"/>
        <v>-0.51017864268285373</v>
      </c>
      <c r="N45" s="40">
        <f t="shared" si="23"/>
        <v>3.692912564386778</v>
      </c>
      <c r="O45" s="201">
        <f t="shared" si="24"/>
        <v>4.6355099585616895</v>
      </c>
      <c r="P45" s="67">
        <f t="shared" si="29"/>
        <v>0.25524498014521319</v>
      </c>
    </row>
    <row r="46" spans="1:16" ht="20.100000000000001" customHeight="1" x14ac:dyDescent="0.25">
      <c r="A46" s="45" t="s">
        <v>165</v>
      </c>
      <c r="B46" s="25">
        <v>572.64000000000021</v>
      </c>
      <c r="C46" s="188">
        <v>242.61999999999995</v>
      </c>
      <c r="D46" s="345">
        <f t="shared" si="19"/>
        <v>5.8734054653933325E-2</v>
      </c>
      <c r="E46" s="295">
        <f t="shared" si="20"/>
        <v>3.1422332624468016E-2</v>
      </c>
      <c r="F46" s="67">
        <f t="shared" si="30"/>
        <v>-0.57631321598211815</v>
      </c>
      <c r="H46" s="25">
        <v>247.08099999999999</v>
      </c>
      <c r="I46" s="188">
        <v>123.67900000000002</v>
      </c>
      <c r="J46" s="345">
        <f t="shared" si="21"/>
        <v>5.4644510237178937E-2</v>
      </c>
      <c r="K46" s="295">
        <f t="shared" si="22"/>
        <v>2.5399008757060873E-2</v>
      </c>
      <c r="L46" s="67">
        <f t="shared" si="28"/>
        <v>-0.49943945507748461</v>
      </c>
      <c r="N46" s="40">
        <f t="shared" ref="N46:N55" si="31">(H46/B46)*10</f>
        <v>4.314770187203127</v>
      </c>
      <c r="O46" s="201">
        <f t="shared" ref="O46:O55" si="32">(I46/C46)*10</f>
        <v>5.0976424037589663</v>
      </c>
      <c r="P46" s="67">
        <f t="shared" ref="P46:P55" si="33">(O46-N46)/N46</f>
        <v>0.18144007272454621</v>
      </c>
    </row>
    <row r="47" spans="1:16" ht="20.100000000000001" customHeight="1" x14ac:dyDescent="0.25">
      <c r="A47" s="45" t="s">
        <v>170</v>
      </c>
      <c r="B47" s="25">
        <v>443.42999999999995</v>
      </c>
      <c r="C47" s="188">
        <v>233.47000000000003</v>
      </c>
      <c r="D47" s="345">
        <f t="shared" si="19"/>
        <v>4.5481352778698032E-2</v>
      </c>
      <c r="E47" s="295">
        <f t="shared" si="20"/>
        <v>3.0237292877069288E-2</v>
      </c>
      <c r="F47" s="67">
        <f t="shared" si="30"/>
        <v>-0.4734907426200301</v>
      </c>
      <c r="H47" s="25">
        <v>114.306</v>
      </c>
      <c r="I47" s="188">
        <v>73.700000000000017</v>
      </c>
      <c r="J47" s="345">
        <f t="shared" si="21"/>
        <v>2.5279950247776947E-2</v>
      </c>
      <c r="K47" s="295">
        <f t="shared" si="22"/>
        <v>1.5135204403297136E-2</v>
      </c>
      <c r="L47" s="67">
        <f t="shared" si="28"/>
        <v>-0.35523944499851262</v>
      </c>
      <c r="N47" s="40">
        <f t="shared" si="31"/>
        <v>2.5777687571882826</v>
      </c>
      <c r="O47" s="201">
        <f t="shared" si="32"/>
        <v>3.1567224911123488</v>
      </c>
      <c r="P47" s="67">
        <f t="shared" si="33"/>
        <v>0.22459490685873765</v>
      </c>
    </row>
    <row r="48" spans="1:16" ht="20.100000000000001" customHeight="1" x14ac:dyDescent="0.25">
      <c r="A48" s="45" t="s">
        <v>191</v>
      </c>
      <c r="B48" s="25"/>
      <c r="C48" s="188">
        <v>102.4</v>
      </c>
      <c r="D48" s="345">
        <f t="shared" si="19"/>
        <v>0</v>
      </c>
      <c r="E48" s="295">
        <f t="shared" si="20"/>
        <v>1.3262084167609951E-2</v>
      </c>
      <c r="F48" s="67"/>
      <c r="H48" s="25"/>
      <c r="I48" s="188">
        <v>42.182999999999993</v>
      </c>
      <c r="J48" s="345">
        <f t="shared" si="21"/>
        <v>0</v>
      </c>
      <c r="K48" s="295">
        <f t="shared" si="22"/>
        <v>8.6627995569102147E-3</v>
      </c>
      <c r="L48" s="67"/>
      <c r="N48" s="40"/>
      <c r="O48" s="201">
        <f t="shared" ref="O48" si="34">(I48/C48)*10</f>
        <v>4.1194335937499993</v>
      </c>
      <c r="P48" s="67"/>
    </row>
    <row r="49" spans="1:16" ht="20.100000000000001" customHeight="1" x14ac:dyDescent="0.25">
      <c r="A49" s="45" t="s">
        <v>177</v>
      </c>
      <c r="B49" s="25">
        <v>166.68000000000006</v>
      </c>
      <c r="C49" s="188">
        <v>102.6</v>
      </c>
      <c r="D49" s="345">
        <f t="shared" si="19"/>
        <v>1.7095893108615548E-2</v>
      </c>
      <c r="E49" s="295">
        <f t="shared" si="20"/>
        <v>1.3287986675749812E-2</v>
      </c>
      <c r="F49" s="67">
        <f t="shared" si="30"/>
        <v>-0.38444924406047543</v>
      </c>
      <c r="H49" s="25">
        <v>50.887999999999998</v>
      </c>
      <c r="I49" s="188">
        <v>41.773000000000003</v>
      </c>
      <c r="J49" s="345">
        <f t="shared" si="21"/>
        <v>1.1254405789799951E-2</v>
      </c>
      <c r="K49" s="295">
        <f t="shared" si="22"/>
        <v>8.5786009978145346E-3</v>
      </c>
      <c r="L49" s="67">
        <f t="shared" ref="L48:L50" si="35">(I49-H49)/H49</f>
        <v>-0.17911884923754118</v>
      </c>
      <c r="N49" s="40">
        <f t="shared" ref="N49:N50" si="36">(H49/B49)*10</f>
        <v>3.0530357571394271</v>
      </c>
      <c r="O49" s="201">
        <f t="shared" ref="O49:O50" si="37">(I49/C49)*10</f>
        <v>4.0714424951267061</v>
      </c>
      <c r="P49" s="67">
        <f t="shared" ref="P49:P50" si="38">(O49-N49)/N49</f>
        <v>0.33357183439655669</v>
      </c>
    </row>
    <row r="50" spans="1:16" ht="20.100000000000001" customHeight="1" x14ac:dyDescent="0.25">
      <c r="A50" s="45" t="s">
        <v>186</v>
      </c>
      <c r="B50" s="25">
        <v>36.78</v>
      </c>
      <c r="C50" s="188">
        <v>144.12</v>
      </c>
      <c r="D50" s="345">
        <f t="shared" si="19"/>
        <v>3.7724198976174681E-3</v>
      </c>
      <c r="E50" s="295">
        <f t="shared" si="20"/>
        <v>1.8665347365585408E-2</v>
      </c>
      <c r="F50" s="67">
        <f t="shared" si="30"/>
        <v>2.9184339314845023</v>
      </c>
      <c r="H50" s="25">
        <v>17.597999999999999</v>
      </c>
      <c r="I50" s="188">
        <v>38.707999999999998</v>
      </c>
      <c r="J50" s="345">
        <f t="shared" si="21"/>
        <v>3.8919791127358027E-3</v>
      </c>
      <c r="K50" s="295">
        <f t="shared" si="22"/>
        <v>7.9491654279894904E-3</v>
      </c>
      <c r="L50" s="67">
        <f t="shared" si="35"/>
        <v>1.1995681327423571</v>
      </c>
      <c r="N50" s="40">
        <f t="shared" si="36"/>
        <v>4.7846655791190864</v>
      </c>
      <c r="O50" s="201">
        <f t="shared" si="37"/>
        <v>2.6858173744102136</v>
      </c>
      <c r="P50" s="67">
        <f t="shared" si="38"/>
        <v>-0.43866142157740845</v>
      </c>
    </row>
    <row r="51" spans="1:16" ht="20.100000000000001" customHeight="1" x14ac:dyDescent="0.25">
      <c r="A51" s="45" t="s">
        <v>193</v>
      </c>
      <c r="B51" s="25">
        <v>39.129999999999995</v>
      </c>
      <c r="C51" s="188">
        <v>109.47</v>
      </c>
      <c r="D51" s="345">
        <f t="shared" si="19"/>
        <v>4.0134527078241299E-3</v>
      </c>
      <c r="E51" s="295">
        <f t="shared" si="20"/>
        <v>1.4177737830354113E-2</v>
      </c>
      <c r="F51" s="67">
        <f t="shared" si="30"/>
        <v>1.7975977510861234</v>
      </c>
      <c r="H51" s="25">
        <v>14.68</v>
      </c>
      <c r="I51" s="188">
        <v>38.190999999999995</v>
      </c>
      <c r="J51" s="345">
        <f t="shared" si="21"/>
        <v>3.2466333319105347E-3</v>
      </c>
      <c r="K51" s="295">
        <f t="shared" si="22"/>
        <v>7.8429930985932251E-3</v>
      </c>
      <c r="L51" s="67">
        <f t="shared" ref="L51" si="39">(I51-H51)/H51</f>
        <v>1.6015667574931878</v>
      </c>
      <c r="N51" s="40">
        <f t="shared" ref="N51" si="40">(H51/B51)*10</f>
        <v>3.7515972399693331</v>
      </c>
      <c r="O51" s="201">
        <f t="shared" ref="O51" si="41">(I51/C51)*10</f>
        <v>3.4887183703297704</v>
      </c>
      <c r="P51" s="67">
        <f t="shared" ref="P51" si="42">(O51-N51)/N51</f>
        <v>-7.0071186437303062E-2</v>
      </c>
    </row>
    <row r="52" spans="1:16" ht="20.100000000000001" customHeight="1" x14ac:dyDescent="0.25">
      <c r="A52" s="45" t="s">
        <v>183</v>
      </c>
      <c r="B52" s="25">
        <v>164.57999999999998</v>
      </c>
      <c r="C52" s="188">
        <v>118.63</v>
      </c>
      <c r="D52" s="345">
        <f t="shared" si="19"/>
        <v>1.6880502086728734E-2</v>
      </c>
      <c r="E52" s="295">
        <f t="shared" si="20"/>
        <v>1.5364072703159846E-2</v>
      </c>
      <c r="F52" s="67">
        <f t="shared" si="30"/>
        <v>-0.27919552801069386</v>
      </c>
      <c r="H52" s="25">
        <v>50.639000000000003</v>
      </c>
      <c r="I52" s="188">
        <v>37.984999999999992</v>
      </c>
      <c r="J52" s="345">
        <f t="shared" si="21"/>
        <v>1.1199336872930352E-2</v>
      </c>
      <c r="K52" s="295">
        <f t="shared" si="22"/>
        <v>7.8006884567061261E-3</v>
      </c>
      <c r="L52" s="67">
        <f t="shared" si="28"/>
        <v>-0.2498864511542489</v>
      </c>
      <c r="N52" s="40">
        <f t="shared" ref="N52:N54" si="43">(H52/B52)*10</f>
        <v>3.0768623161988096</v>
      </c>
      <c r="O52" s="201">
        <f t="shared" ref="O52:O54" si="44">(I52/C52)*10</f>
        <v>3.2019725195987521</v>
      </c>
      <c r="P52" s="67">
        <f t="shared" ref="P52:P54" si="45">(O52-N52)/N52</f>
        <v>4.0661619059544095E-2</v>
      </c>
    </row>
    <row r="53" spans="1:16" ht="20.100000000000001" customHeight="1" x14ac:dyDescent="0.25">
      <c r="A53" s="45" t="s">
        <v>190</v>
      </c>
      <c r="B53" s="25">
        <v>56.390000000000008</v>
      </c>
      <c r="C53" s="188">
        <v>45.19</v>
      </c>
      <c r="D53" s="345">
        <f t="shared" si="19"/>
        <v>5.7837617734271081E-3</v>
      </c>
      <c r="E53" s="295">
        <f t="shared" si="20"/>
        <v>5.8526717142020858E-3</v>
      </c>
      <c r="F53" s="67">
        <f t="shared" si="30"/>
        <v>-0.1986167760241179</v>
      </c>
      <c r="H53" s="25">
        <v>22.375999999999998</v>
      </c>
      <c r="I53" s="188">
        <v>21.172999999999998</v>
      </c>
      <c r="J53" s="345">
        <f t="shared" si="21"/>
        <v>4.9486830677677191E-3</v>
      </c>
      <c r="K53" s="295">
        <f t="shared" si="22"/>
        <v>4.3481368091046156E-3</v>
      </c>
      <c r="L53" s="67">
        <f t="shared" si="28"/>
        <v>-5.3762960314622792E-2</v>
      </c>
      <c r="N53" s="40">
        <f t="shared" si="43"/>
        <v>3.9680794467104086</v>
      </c>
      <c r="O53" s="201">
        <f t="shared" si="44"/>
        <v>4.685328612524895</v>
      </c>
      <c r="P53" s="67">
        <f t="shared" si="45"/>
        <v>0.18075473927546881</v>
      </c>
    </row>
    <row r="54" spans="1:16" ht="20.100000000000001" customHeight="1" x14ac:dyDescent="0.25">
      <c r="A54" s="45" t="s">
        <v>187</v>
      </c>
      <c r="B54" s="25">
        <v>50.629999999999995</v>
      </c>
      <c r="C54" s="188">
        <v>49.370000000000005</v>
      </c>
      <c r="D54" s="345">
        <f t="shared" si="19"/>
        <v>5.1929749705375856E-3</v>
      </c>
      <c r="E54" s="295">
        <f t="shared" si="20"/>
        <v>6.394034134325227E-3</v>
      </c>
      <c r="F54" s="67">
        <f t="shared" si="30"/>
        <v>-2.4886430969780583E-2</v>
      </c>
      <c r="H54" s="25">
        <v>16.978000000000002</v>
      </c>
      <c r="I54" s="188">
        <v>18.151000000000003</v>
      </c>
      <c r="J54" s="345">
        <f t="shared" si="21"/>
        <v>3.7548597213335876E-3</v>
      </c>
      <c r="K54" s="295">
        <f t="shared" si="22"/>
        <v>3.7275318198676569E-3</v>
      </c>
      <c r="L54" s="67">
        <f t="shared" si="28"/>
        <v>6.9089409824478837E-2</v>
      </c>
      <c r="N54" s="40">
        <f t="shared" si="43"/>
        <v>3.3533478174995066</v>
      </c>
      <c r="O54" s="201">
        <f t="shared" si="44"/>
        <v>3.6765242049827833</v>
      </c>
      <c r="P54" s="67">
        <f t="shared" si="45"/>
        <v>9.6374251963000923E-2</v>
      </c>
    </row>
    <row r="55" spans="1:16" ht="20.100000000000001" customHeight="1" thickBot="1" x14ac:dyDescent="0.3">
      <c r="A55" s="14" t="s">
        <v>17</v>
      </c>
      <c r="B55" s="25">
        <f>B56-SUM(B39:B54)</f>
        <v>432.95999999999913</v>
      </c>
      <c r="C55" s="188">
        <f>C56-SUM(C39:C54)</f>
        <v>82.709999999999127</v>
      </c>
      <c r="D55" s="345">
        <f t="shared" si="19"/>
        <v>4.4407474683862309E-2</v>
      </c>
      <c r="E55" s="295">
        <f t="shared" si="20"/>
        <v>1.0711982241240306E-2</v>
      </c>
      <c r="F55" s="67">
        <f t="shared" ref="F55" si="46">(C55-B55)/B55</f>
        <v>-0.80896618625277328</v>
      </c>
      <c r="H55" s="25">
        <f>H56-SUM(H39:H54)</f>
        <v>175.84100000000035</v>
      </c>
      <c r="I55" s="188">
        <f>I56-SUM(I39:I54)</f>
        <v>49.406000000001768</v>
      </c>
      <c r="J55" s="345">
        <f t="shared" si="21"/>
        <v>3.8889049844446966E-2</v>
      </c>
      <c r="K55" s="295">
        <f t="shared" si="22"/>
        <v>1.0146131733369403E-2</v>
      </c>
      <c r="L55" s="67">
        <f t="shared" ref="L55" si="47">(I55-H55)/H55</f>
        <v>-0.71903026029195882</v>
      </c>
      <c r="N55" s="40">
        <f t="shared" si="31"/>
        <v>4.061368255728028</v>
      </c>
      <c r="O55" s="201">
        <f t="shared" si="32"/>
        <v>5.9734010397778121</v>
      </c>
      <c r="P55" s="67">
        <f t="shared" si="33"/>
        <v>0.47078537666539161</v>
      </c>
    </row>
    <row r="56" spans="1:16" ht="26.25" customHeight="1" thickBot="1" x14ac:dyDescent="0.3">
      <c r="A56" s="18" t="s">
        <v>18</v>
      </c>
      <c r="B56" s="47">
        <v>9749.7099999999991</v>
      </c>
      <c r="C56" s="199">
        <v>7721.26</v>
      </c>
      <c r="D56" s="351">
        <f>SUM(D39:D55)</f>
        <v>1.0000000000000002</v>
      </c>
      <c r="E56" s="352">
        <f>SUM(E39:E55)</f>
        <v>1.0000000000000002</v>
      </c>
      <c r="F56" s="72">
        <f t="shared" si="25"/>
        <v>-0.20805234206966147</v>
      </c>
      <c r="G56" s="2"/>
      <c r="H56" s="47">
        <v>4521.6070000000009</v>
      </c>
      <c r="I56" s="199">
        <v>4869.442</v>
      </c>
      <c r="J56" s="351">
        <f>SUM(J39:J55)</f>
        <v>1</v>
      </c>
      <c r="K56" s="352">
        <f>SUM(K39:K55)</f>
        <v>1.0000000000000004</v>
      </c>
      <c r="L56" s="72">
        <f t="shared" si="26"/>
        <v>7.6927295981273708E-2</v>
      </c>
      <c r="M56" s="2"/>
      <c r="N56" s="35">
        <f t="shared" si="23"/>
        <v>4.6376835823834774</v>
      </c>
      <c r="O56" s="194">
        <f t="shared" si="24"/>
        <v>6.3065380520795822</v>
      </c>
      <c r="P56" s="72">
        <f t="shared" si="8"/>
        <v>0.35984655702587165</v>
      </c>
    </row>
    <row r="58" spans="1:16" ht="15.75" thickBot="1" x14ac:dyDescent="0.3"/>
    <row r="59" spans="1:16" x14ac:dyDescent="0.25">
      <c r="A59" s="468" t="s">
        <v>15</v>
      </c>
      <c r="B59" s="461" t="s">
        <v>1</v>
      </c>
      <c r="C59" s="452"/>
      <c r="D59" s="461" t="s">
        <v>116</v>
      </c>
      <c r="E59" s="452"/>
      <c r="F59" s="176" t="s">
        <v>0</v>
      </c>
      <c r="H59" s="471" t="s">
        <v>19</v>
      </c>
      <c r="I59" s="472"/>
      <c r="J59" s="461" t="s">
        <v>116</v>
      </c>
      <c r="K59" s="457"/>
      <c r="L59" s="176" t="s">
        <v>0</v>
      </c>
      <c r="N59" s="451" t="s">
        <v>22</v>
      </c>
      <c r="O59" s="452"/>
      <c r="P59" s="176" t="s">
        <v>0</v>
      </c>
    </row>
    <row r="60" spans="1:16" x14ac:dyDescent="0.25">
      <c r="A60" s="469"/>
      <c r="B60" s="462" t="str">
        <f>B5</f>
        <v>jan-dez</v>
      </c>
      <c r="C60" s="454"/>
      <c r="D60" s="462" t="str">
        <f>B5</f>
        <v>jan-dez</v>
      </c>
      <c r="E60" s="454"/>
      <c r="F60" s="177" t="str">
        <f>F37</f>
        <v>2021/2020</v>
      </c>
      <c r="H60" s="449" t="str">
        <f>B5</f>
        <v>jan-dez</v>
      </c>
      <c r="I60" s="454"/>
      <c r="J60" s="462" t="str">
        <f>B5</f>
        <v>jan-dez</v>
      </c>
      <c r="K60" s="450"/>
      <c r="L60" s="177" t="str">
        <f>L37</f>
        <v>2021/2020</v>
      </c>
      <c r="N60" s="449" t="str">
        <f>B5</f>
        <v>jan-dez</v>
      </c>
      <c r="O60" s="450"/>
      <c r="P60" s="177" t="str">
        <f>P37</f>
        <v>2021/2020</v>
      </c>
    </row>
    <row r="61" spans="1:16" ht="19.5" customHeight="1" thickBot="1" x14ac:dyDescent="0.3">
      <c r="A61" s="470"/>
      <c r="B61" s="120">
        <f>B6</f>
        <v>2020</v>
      </c>
      <c r="C61" s="180">
        <f>C6</f>
        <v>2021</v>
      </c>
      <c r="D61" s="120">
        <f>B6</f>
        <v>2020</v>
      </c>
      <c r="E61" s="180">
        <f>C6</f>
        <v>2021</v>
      </c>
      <c r="F61" s="178" t="s">
        <v>1</v>
      </c>
      <c r="H61" s="31">
        <f>B6</f>
        <v>2020</v>
      </c>
      <c r="I61" s="180">
        <f>C6</f>
        <v>2021</v>
      </c>
      <c r="J61" s="120">
        <f>B6</f>
        <v>2020</v>
      </c>
      <c r="K61" s="180">
        <f>C6</f>
        <v>2021</v>
      </c>
      <c r="L61" s="357">
        <v>1000</v>
      </c>
      <c r="N61" s="31">
        <f>B6</f>
        <v>2020</v>
      </c>
      <c r="O61" s="180">
        <f>C6</f>
        <v>2021</v>
      </c>
      <c r="P61" s="178"/>
    </row>
    <row r="62" spans="1:16" ht="20.100000000000001" customHeight="1" x14ac:dyDescent="0.25">
      <c r="A62" s="45" t="s">
        <v>164</v>
      </c>
      <c r="B62" s="46">
        <v>830.84000000000026</v>
      </c>
      <c r="C62" s="195">
        <v>1145.54</v>
      </c>
      <c r="D62" s="345">
        <f t="shared" ref="D62:D83" si="48">B62/$B$84</f>
        <v>7.4083585230363236E-2</v>
      </c>
      <c r="E62" s="344">
        <f t="shared" ref="E62:E83" si="49">C62/$C$84</f>
        <v>0.10581984189007684</v>
      </c>
      <c r="F62" s="67">
        <f t="shared" ref="F62:F82" si="50">(C62-B62)/B62</f>
        <v>0.37877328968273027</v>
      </c>
      <c r="H62" s="25">
        <v>830.59799999999984</v>
      </c>
      <c r="I62" s="195">
        <v>1220.8119999999999</v>
      </c>
      <c r="J62" s="343">
        <f t="shared" ref="J62:J84" si="51">H62/$H$84</f>
        <v>0.15642824453789894</v>
      </c>
      <c r="K62" s="344">
        <f t="shared" ref="K62:K84" si="52">I62/$I$84</f>
        <v>0.21751824245277207</v>
      </c>
      <c r="L62" s="67">
        <f t="shared" ref="L62:L82" si="53">(I62-H62)/H62</f>
        <v>0.46979886780367897</v>
      </c>
      <c r="N62" s="48">
        <f t="shared" ref="N62" si="54">(H62/B62)*10</f>
        <v>9.9970872851571855</v>
      </c>
      <c r="O62" s="191">
        <f t="shared" ref="O62" si="55">(I62/C62)*10</f>
        <v>10.657087487123976</v>
      </c>
      <c r="P62" s="67">
        <f t="shared" ref="P62" si="56">(O62-N62)/N62</f>
        <v>6.6019249721536555E-2</v>
      </c>
    </row>
    <row r="63" spans="1:16" ht="20.100000000000001" customHeight="1" x14ac:dyDescent="0.25">
      <c r="A63" s="45" t="s">
        <v>162</v>
      </c>
      <c r="B63" s="25">
        <v>1320.4599999999998</v>
      </c>
      <c r="C63" s="188">
        <v>1558.7399999999998</v>
      </c>
      <c r="D63" s="345">
        <f t="shared" si="48"/>
        <v>0.11774157593915242</v>
      </c>
      <c r="E63" s="295">
        <f t="shared" si="49"/>
        <v>0.14398940268147631</v>
      </c>
      <c r="F63" s="67">
        <f t="shared" si="50"/>
        <v>0.18045226663435471</v>
      </c>
      <c r="H63" s="25">
        <v>703.28899999999999</v>
      </c>
      <c r="I63" s="188">
        <v>861.13999999999987</v>
      </c>
      <c r="J63" s="294">
        <f t="shared" si="51"/>
        <v>0.1324518764466257</v>
      </c>
      <c r="K63" s="295">
        <f t="shared" si="52"/>
        <v>0.15343366489334978</v>
      </c>
      <c r="L63" s="67">
        <f t="shared" si="53"/>
        <v>0.22444684901939302</v>
      </c>
      <c r="N63" s="48">
        <f t="shared" ref="N63:N64" si="57">(H63/B63)*10</f>
        <v>5.3260909077139793</v>
      </c>
      <c r="O63" s="191">
        <f t="shared" ref="O63:O64" si="58">(I63/C63)*10</f>
        <v>5.5245903742766593</v>
      </c>
      <c r="P63" s="67">
        <f t="shared" si="8"/>
        <v>3.7269259951080769E-2</v>
      </c>
    </row>
    <row r="64" spans="1:16" ht="20.100000000000001" customHeight="1" x14ac:dyDescent="0.25">
      <c r="A64" s="45" t="s">
        <v>172</v>
      </c>
      <c r="B64" s="25">
        <v>1953.7900000000004</v>
      </c>
      <c r="C64" s="188">
        <v>1237.0800000000004</v>
      </c>
      <c r="D64" s="345">
        <f t="shared" si="48"/>
        <v>0.1742137691820704</v>
      </c>
      <c r="E64" s="295">
        <f t="shared" si="49"/>
        <v>0.1142758960886362</v>
      </c>
      <c r="F64" s="67">
        <f t="shared" si="50"/>
        <v>-0.36683062150998824</v>
      </c>
      <c r="H64" s="25">
        <v>1066.4770000000003</v>
      </c>
      <c r="I64" s="188">
        <v>644.44999999999982</v>
      </c>
      <c r="J64" s="294">
        <f t="shared" si="51"/>
        <v>0.20085182597362974</v>
      </c>
      <c r="K64" s="295">
        <f t="shared" si="52"/>
        <v>0.11482491272095043</v>
      </c>
      <c r="L64" s="67">
        <f t="shared" si="53"/>
        <v>-0.39572067658280524</v>
      </c>
      <c r="N64" s="48">
        <f t="shared" si="57"/>
        <v>5.4585037286504701</v>
      </c>
      <c r="O64" s="191">
        <f t="shared" si="58"/>
        <v>5.2094448216768487</v>
      </c>
      <c r="P64" s="67">
        <f t="shared" si="8"/>
        <v>-4.5627688347333467E-2</v>
      </c>
    </row>
    <row r="65" spans="1:16" ht="20.100000000000001" customHeight="1" x14ac:dyDescent="0.25">
      <c r="A65" s="45" t="s">
        <v>169</v>
      </c>
      <c r="B65" s="25">
        <v>501.14999999999986</v>
      </c>
      <c r="C65" s="188">
        <v>655.23000000000025</v>
      </c>
      <c r="D65" s="345">
        <f t="shared" si="48"/>
        <v>4.4686087258914493E-2</v>
      </c>
      <c r="E65" s="295">
        <f t="shared" si="49"/>
        <v>6.0527205511492467E-2</v>
      </c>
      <c r="F65" s="67">
        <f t="shared" si="50"/>
        <v>0.30745285842562192</v>
      </c>
      <c r="H65" s="25">
        <v>284.19500000000005</v>
      </c>
      <c r="I65" s="188">
        <v>394.2170000000001</v>
      </c>
      <c r="J65" s="294">
        <f t="shared" si="51"/>
        <v>5.3523033954389732E-2</v>
      </c>
      <c r="K65" s="295">
        <f t="shared" si="52"/>
        <v>7.0239634755395977E-2</v>
      </c>
      <c r="L65" s="67">
        <f t="shared" si="53"/>
        <v>0.38713559351853494</v>
      </c>
      <c r="N65" s="48">
        <f t="shared" ref="N65:N82" si="59">(H65/B65)*10</f>
        <v>5.6708570288336846</v>
      </c>
      <c r="O65" s="191">
        <f t="shared" ref="O65:O82" si="60">(I65/C65)*10</f>
        <v>6.0164674999618448</v>
      </c>
      <c r="P65" s="67">
        <f t="shared" ref="P65:P82" si="61">(O65-N65)/N65</f>
        <v>6.0945015783485788E-2</v>
      </c>
    </row>
    <row r="66" spans="1:16" ht="20.100000000000001" customHeight="1" x14ac:dyDescent="0.25">
      <c r="A66" s="45" t="s">
        <v>167</v>
      </c>
      <c r="B66" s="25">
        <v>520.44999999999993</v>
      </c>
      <c r="C66" s="188">
        <v>591.18999999999994</v>
      </c>
      <c r="D66" s="345">
        <f t="shared" si="48"/>
        <v>4.6407012099974158E-2</v>
      </c>
      <c r="E66" s="295">
        <f t="shared" si="49"/>
        <v>5.4611477841886379E-2</v>
      </c>
      <c r="F66" s="67">
        <f t="shared" si="50"/>
        <v>0.13592083773657415</v>
      </c>
      <c r="H66" s="25">
        <v>207.2350000000001</v>
      </c>
      <c r="I66" s="188">
        <v>261.09100000000001</v>
      </c>
      <c r="J66" s="294">
        <f t="shared" si="51"/>
        <v>3.9028997489533451E-2</v>
      </c>
      <c r="K66" s="295">
        <f t="shared" si="52"/>
        <v>4.6519902687913221E-2</v>
      </c>
      <c r="L66" s="67">
        <f t="shared" si="53"/>
        <v>0.25987888146307275</v>
      </c>
      <c r="N66" s="48">
        <f t="shared" si="59"/>
        <v>3.981842636180231</v>
      </c>
      <c r="O66" s="191">
        <f t="shared" si="60"/>
        <v>4.4163636056090265</v>
      </c>
      <c r="P66" s="67">
        <f t="shared" si="61"/>
        <v>0.10912560066553259</v>
      </c>
    </row>
    <row r="67" spans="1:16" ht="20.100000000000001" customHeight="1" x14ac:dyDescent="0.25">
      <c r="A67" s="45" t="s">
        <v>163</v>
      </c>
      <c r="B67" s="25">
        <v>1284.3699999999994</v>
      </c>
      <c r="C67" s="188">
        <v>541.89</v>
      </c>
      <c r="D67" s="345">
        <f t="shared" si="48"/>
        <v>0.11452353565346103</v>
      </c>
      <c r="E67" s="295">
        <f t="shared" si="49"/>
        <v>5.0057365191799277E-2</v>
      </c>
      <c r="F67" s="67">
        <f t="shared" si="50"/>
        <v>-0.57808886847248053</v>
      </c>
      <c r="H67" s="25">
        <v>496.60299999999989</v>
      </c>
      <c r="I67" s="188">
        <v>254.12300000000005</v>
      </c>
      <c r="J67" s="294">
        <f t="shared" si="51"/>
        <v>9.3526273266073628E-2</v>
      </c>
      <c r="K67" s="295">
        <f t="shared" si="52"/>
        <v>4.5278378920608424E-2</v>
      </c>
      <c r="L67" s="67">
        <f t="shared" si="53"/>
        <v>-0.48827735635910352</v>
      </c>
      <c r="N67" s="48">
        <f t="shared" si="59"/>
        <v>3.8665104292376817</v>
      </c>
      <c r="O67" s="191">
        <f t="shared" si="60"/>
        <v>4.6895679935042178</v>
      </c>
      <c r="P67" s="67">
        <f t="shared" si="61"/>
        <v>0.21286831610300597</v>
      </c>
    </row>
    <row r="68" spans="1:16" ht="20.100000000000001" customHeight="1" x14ac:dyDescent="0.25">
      <c r="A68" s="45" t="s">
        <v>178</v>
      </c>
      <c r="B68" s="25">
        <v>1227.6099999999999</v>
      </c>
      <c r="C68" s="188">
        <v>855.9</v>
      </c>
      <c r="D68" s="345">
        <f t="shared" si="48"/>
        <v>0.10946241161312188</v>
      </c>
      <c r="E68" s="295">
        <f t="shared" si="49"/>
        <v>7.9064199132039714E-2</v>
      </c>
      <c r="F68" s="67">
        <f t="shared" si="50"/>
        <v>-0.30279160319645487</v>
      </c>
      <c r="H68" s="25">
        <v>355.267</v>
      </c>
      <c r="I68" s="188">
        <v>249.87</v>
      </c>
      <c r="J68" s="294">
        <f t="shared" si="51"/>
        <v>6.6908171163722704E-2</v>
      </c>
      <c r="K68" s="295">
        <f t="shared" si="52"/>
        <v>4.4520600421419643E-2</v>
      </c>
      <c r="L68" s="67">
        <f t="shared" si="53"/>
        <v>-0.29666982860777946</v>
      </c>
      <c r="N68" s="48">
        <f t="shared" ref="N68:N79" si="62">(H68/B68)*10</f>
        <v>2.893972841537622</v>
      </c>
      <c r="O68" s="191">
        <f t="shared" ref="O68:O79" si="63">(I68/C68)*10</f>
        <v>2.9193831055029795</v>
      </c>
      <c r="P68" s="67">
        <f t="shared" ref="P68:P79" si="64">(O68-N68)/N68</f>
        <v>8.7804085790440783E-3</v>
      </c>
    </row>
    <row r="69" spans="1:16" ht="20.100000000000001" customHeight="1" x14ac:dyDescent="0.25">
      <c r="A69" s="45" t="s">
        <v>196</v>
      </c>
      <c r="B69" s="25">
        <v>30.289999999999996</v>
      </c>
      <c r="C69" s="188">
        <v>44.840000000000018</v>
      </c>
      <c r="D69" s="345">
        <f t="shared" si="48"/>
        <v>2.7008711624713559E-3</v>
      </c>
      <c r="E69" s="295">
        <f t="shared" si="49"/>
        <v>4.1421178748459655E-3</v>
      </c>
      <c r="F69" s="67">
        <f t="shared" si="50"/>
        <v>0.48035655331792748</v>
      </c>
      <c r="H69" s="25">
        <v>138.001</v>
      </c>
      <c r="I69" s="188">
        <v>199.47699999999998</v>
      </c>
      <c r="J69" s="294">
        <f t="shared" si="51"/>
        <v>2.5990014633402194E-2</v>
      </c>
      <c r="K69" s="295">
        <f t="shared" si="52"/>
        <v>3.5541824990048924E-2</v>
      </c>
      <c r="L69" s="67">
        <f t="shared" si="53"/>
        <v>0.44547503278961725</v>
      </c>
      <c r="N69" s="48">
        <f t="shared" si="62"/>
        <v>45.559920765929355</v>
      </c>
      <c r="O69" s="191">
        <f t="shared" si="63"/>
        <v>44.486396074933069</v>
      </c>
      <c r="P69" s="67">
        <f t="shared" si="64"/>
        <v>-2.3562918305140922E-2</v>
      </c>
    </row>
    <row r="70" spans="1:16" ht="20.100000000000001" customHeight="1" x14ac:dyDescent="0.25">
      <c r="A70" s="45" t="s">
        <v>181</v>
      </c>
      <c r="B70" s="25">
        <v>499.18999999999988</v>
      </c>
      <c r="C70" s="188">
        <v>328.88</v>
      </c>
      <c r="D70" s="345">
        <f t="shared" si="48"/>
        <v>4.4511319762102215E-2</v>
      </c>
      <c r="E70" s="295">
        <f t="shared" si="49"/>
        <v>3.0380457776078069E-2</v>
      </c>
      <c r="F70" s="67">
        <f t="shared" si="50"/>
        <v>-0.34117269977363313</v>
      </c>
      <c r="H70" s="25">
        <v>188.239</v>
      </c>
      <c r="I70" s="188">
        <v>199.44799999999998</v>
      </c>
      <c r="J70" s="294">
        <f t="shared" si="51"/>
        <v>3.5451441399533302E-2</v>
      </c>
      <c r="K70" s="295">
        <f t="shared" si="52"/>
        <v>3.5536657913520245E-2</v>
      </c>
      <c r="L70" s="67">
        <f t="shared" si="53"/>
        <v>5.9546640175521408E-2</v>
      </c>
      <c r="N70" s="48">
        <f t="shared" ref="N70:N71" si="65">(H70/B70)*10</f>
        <v>3.7708888399206724</v>
      </c>
      <c r="O70" s="191">
        <f t="shared" ref="O70:O71" si="66">(I70/C70)*10</f>
        <v>6.0644612016540975</v>
      </c>
      <c r="P70" s="67">
        <f t="shared" ref="P70:P71" si="67">(O70-N70)/N70</f>
        <v>0.60823123117616873</v>
      </c>
    </row>
    <row r="71" spans="1:16" ht="20.100000000000001" customHeight="1" x14ac:dyDescent="0.25">
      <c r="A71" s="45" t="s">
        <v>182</v>
      </c>
      <c r="B71" s="25">
        <v>391.59000000000003</v>
      </c>
      <c r="C71" s="188">
        <v>658.86</v>
      </c>
      <c r="D71" s="345">
        <f t="shared" si="48"/>
        <v>3.4916940855469085E-2</v>
      </c>
      <c r="E71" s="295">
        <f t="shared" si="49"/>
        <v>6.0862528613314273E-2</v>
      </c>
      <c r="F71" s="67">
        <f t="shared" si="50"/>
        <v>0.68252509001762041</v>
      </c>
      <c r="H71" s="25">
        <v>115.96200000000002</v>
      </c>
      <c r="I71" s="188">
        <v>169.50700000000001</v>
      </c>
      <c r="J71" s="294">
        <f t="shared" si="51"/>
        <v>2.1839364040250327E-2</v>
      </c>
      <c r="K71" s="295">
        <f t="shared" si="52"/>
        <v>3.0201918660237644E-2</v>
      </c>
      <c r="L71" s="67">
        <f t="shared" si="53"/>
        <v>0.46174608923612892</v>
      </c>
      <c r="N71" s="48">
        <f t="shared" si="65"/>
        <v>2.9613115758829389</v>
      </c>
      <c r="O71" s="191">
        <f t="shared" si="66"/>
        <v>2.5727316880672682</v>
      </c>
      <c r="P71" s="67">
        <f t="shared" si="67"/>
        <v>-0.13121884606141537</v>
      </c>
    </row>
    <row r="72" spans="1:16" ht="20.100000000000001" customHeight="1" x14ac:dyDescent="0.25">
      <c r="A72" s="45" t="s">
        <v>175</v>
      </c>
      <c r="B72" s="25">
        <v>249.80000000000004</v>
      </c>
      <c r="C72" s="188">
        <v>164.57</v>
      </c>
      <c r="D72" s="345">
        <f t="shared" si="48"/>
        <v>2.2273939134544236E-2</v>
      </c>
      <c r="E72" s="295">
        <f t="shared" si="49"/>
        <v>1.5202237704357724E-2</v>
      </c>
      <c r="F72" s="67">
        <f t="shared" si="50"/>
        <v>-0.34119295436349095</v>
      </c>
      <c r="H72" s="25">
        <v>173.85999999999999</v>
      </c>
      <c r="I72" s="188">
        <v>133.08100000000002</v>
      </c>
      <c r="J72" s="294">
        <f t="shared" si="51"/>
        <v>3.274341449817976E-2</v>
      </c>
      <c r="K72" s="295">
        <f t="shared" si="52"/>
        <v>2.3711714190110651E-2</v>
      </c>
      <c r="L72" s="67">
        <f t="shared" si="53"/>
        <v>-0.23455078799033688</v>
      </c>
      <c r="N72" s="48">
        <f t="shared" si="62"/>
        <v>6.9599679743795022</v>
      </c>
      <c r="O72" s="191">
        <f t="shared" si="63"/>
        <v>8.0865892933098387</v>
      </c>
      <c r="P72" s="67">
        <f t="shared" si="64"/>
        <v>0.16187162398987581</v>
      </c>
    </row>
    <row r="73" spans="1:16" ht="20.100000000000001" customHeight="1" x14ac:dyDescent="0.25">
      <c r="A73" s="45" t="s">
        <v>184</v>
      </c>
      <c r="B73" s="25">
        <v>13.729999999999999</v>
      </c>
      <c r="C73" s="188">
        <v>295.79000000000002</v>
      </c>
      <c r="D73" s="345">
        <f t="shared" si="48"/>
        <v>1.2242641485880397E-3</v>
      </c>
      <c r="E73" s="295">
        <f t="shared" si="49"/>
        <v>2.7323752145421227E-2</v>
      </c>
      <c r="F73" s="67">
        <f t="shared" si="50"/>
        <v>20.543335761107066</v>
      </c>
      <c r="H73" s="25">
        <v>10.376000000000001</v>
      </c>
      <c r="I73" s="188">
        <v>115.16299999999998</v>
      </c>
      <c r="J73" s="294">
        <f t="shared" si="51"/>
        <v>1.9541336065403959E-3</v>
      </c>
      <c r="K73" s="295">
        <f t="shared" si="52"/>
        <v>2.051917359559751E-2</v>
      </c>
      <c r="L73" s="67">
        <f t="shared" si="53"/>
        <v>10.098978411719349</v>
      </c>
      <c r="N73" s="48">
        <f t="shared" si="62"/>
        <v>7.557174071376549</v>
      </c>
      <c r="O73" s="191">
        <f t="shared" si="63"/>
        <v>3.8934041042631589</v>
      </c>
      <c r="P73" s="67">
        <f t="shared" si="64"/>
        <v>-0.48480687787651155</v>
      </c>
    </row>
    <row r="74" spans="1:16" ht="20.100000000000001" customHeight="1" x14ac:dyDescent="0.25">
      <c r="A74" s="45" t="s">
        <v>198</v>
      </c>
      <c r="B74" s="25">
        <v>176.59999999999997</v>
      </c>
      <c r="C74" s="188">
        <v>310.02</v>
      </c>
      <c r="D74" s="345">
        <f t="shared" si="48"/>
        <v>1.5746908131146962E-2</v>
      </c>
      <c r="E74" s="295">
        <f t="shared" si="49"/>
        <v>2.8638255654766853E-2</v>
      </c>
      <c r="F74" s="67">
        <f t="shared" si="50"/>
        <v>0.75549263873159711</v>
      </c>
      <c r="H74" s="25">
        <v>44.398000000000003</v>
      </c>
      <c r="I74" s="188">
        <v>89.686999999999983</v>
      </c>
      <c r="J74" s="294">
        <f t="shared" si="51"/>
        <v>8.3615674501908727E-3</v>
      </c>
      <c r="K74" s="295">
        <f t="shared" si="52"/>
        <v>1.5979985952678844E-2</v>
      </c>
      <c r="L74" s="67">
        <f t="shared" si="53"/>
        <v>1.0200684715527721</v>
      </c>
      <c r="N74" s="48">
        <f t="shared" si="62"/>
        <v>2.514043035107588</v>
      </c>
      <c r="O74" s="191">
        <f t="shared" si="63"/>
        <v>2.8929423908134955</v>
      </c>
      <c r="P74" s="67">
        <f t="shared" si="64"/>
        <v>0.15071315423591886</v>
      </c>
    </row>
    <row r="75" spans="1:16" ht="20.100000000000001" customHeight="1" x14ac:dyDescent="0.25">
      <c r="A75" s="45" t="s">
        <v>225</v>
      </c>
      <c r="B75" s="25">
        <v>95.92</v>
      </c>
      <c r="C75" s="188">
        <v>182.17</v>
      </c>
      <c r="D75" s="345">
        <f t="shared" si="48"/>
        <v>8.5529072929763136E-3</v>
      </c>
      <c r="E75" s="295">
        <f t="shared" si="49"/>
        <v>1.6828046682887805E-2</v>
      </c>
      <c r="F75" s="67">
        <f t="shared" si="50"/>
        <v>0.89918682235195979</v>
      </c>
      <c r="H75" s="25">
        <v>50.13000000000001</v>
      </c>
      <c r="I75" s="188">
        <v>79.184999999999988</v>
      </c>
      <c r="J75" s="294">
        <f t="shared" si="51"/>
        <v>9.4410869020692036E-3</v>
      </c>
      <c r="K75" s="295">
        <f t="shared" si="52"/>
        <v>1.4108791549085981E-2</v>
      </c>
      <c r="L75" s="67">
        <f t="shared" si="53"/>
        <v>0.57959305804907191</v>
      </c>
      <c r="N75" s="48">
        <f t="shared" si="62"/>
        <v>5.2262301918265228</v>
      </c>
      <c r="O75" s="191">
        <f t="shared" si="63"/>
        <v>4.3467640116374815</v>
      </c>
      <c r="P75" s="67">
        <f t="shared" si="64"/>
        <v>-0.16827926591608386</v>
      </c>
    </row>
    <row r="76" spans="1:16" ht="20.100000000000001" customHeight="1" x14ac:dyDescent="0.25">
      <c r="A76" s="45" t="s">
        <v>223</v>
      </c>
      <c r="B76" s="25">
        <v>654.66</v>
      </c>
      <c r="C76" s="188">
        <v>330.94000000000005</v>
      </c>
      <c r="D76" s="345">
        <f t="shared" si="48"/>
        <v>5.8374127277104594E-2</v>
      </c>
      <c r="E76" s="295">
        <f t="shared" si="49"/>
        <v>3.0570751326974212E-2</v>
      </c>
      <c r="F76" s="67">
        <f t="shared" si="50"/>
        <v>-0.4944856872269574</v>
      </c>
      <c r="H76" s="25">
        <v>175.221</v>
      </c>
      <c r="I76" s="188">
        <v>72.887</v>
      </c>
      <c r="J76" s="294">
        <f t="shared" si="51"/>
        <v>3.2999734451774738E-2</v>
      </c>
      <c r="K76" s="295">
        <f t="shared" si="52"/>
        <v>1.2986645067098946E-2</v>
      </c>
      <c r="L76" s="67">
        <f t="shared" si="53"/>
        <v>-0.58402817013942399</v>
      </c>
      <c r="N76" s="48">
        <f t="shared" si="62"/>
        <v>2.6765191091558975</v>
      </c>
      <c r="O76" s="191">
        <f t="shared" si="63"/>
        <v>2.2024234000120866</v>
      </c>
      <c r="P76" s="67">
        <f t="shared" si="64"/>
        <v>-0.17713144939709696</v>
      </c>
    </row>
    <row r="77" spans="1:16" ht="20.100000000000001" customHeight="1" x14ac:dyDescent="0.25">
      <c r="A77" s="45" t="s">
        <v>207</v>
      </c>
      <c r="B77" s="25">
        <v>83.25</v>
      </c>
      <c r="C77" s="188">
        <v>259.88</v>
      </c>
      <c r="D77" s="345">
        <f t="shared" si="48"/>
        <v>7.4231602600112389E-3</v>
      </c>
      <c r="E77" s="295">
        <f t="shared" si="49"/>
        <v>2.4006547576158992E-2</v>
      </c>
      <c r="F77" s="67">
        <f t="shared" si="50"/>
        <v>2.1216816816816815</v>
      </c>
      <c r="H77" s="25">
        <v>25.994</v>
      </c>
      <c r="I77" s="188">
        <v>72.835999999999999</v>
      </c>
      <c r="J77" s="294">
        <f t="shared" si="51"/>
        <v>4.895503948381944E-3</v>
      </c>
      <c r="K77" s="295">
        <f t="shared" si="52"/>
        <v>1.2977558139410579E-2</v>
      </c>
      <c r="L77" s="67">
        <f t="shared" si="53"/>
        <v>1.8020312379779948</v>
      </c>
      <c r="N77" s="48">
        <f t="shared" ref="N77" si="68">(H77/B77)*10</f>
        <v>3.1224024024024022</v>
      </c>
      <c r="O77" s="191">
        <f t="shared" ref="O77" si="69">(I77/C77)*10</f>
        <v>2.8026781591503767</v>
      </c>
      <c r="P77" s="67">
        <f t="shared" ref="P77" si="70">(O77-N77)/N77</f>
        <v>-0.10239687331973196</v>
      </c>
    </row>
    <row r="78" spans="1:16" ht="20.100000000000001" customHeight="1" x14ac:dyDescent="0.25">
      <c r="A78" s="45" t="s">
        <v>185</v>
      </c>
      <c r="B78" s="25">
        <v>108.24</v>
      </c>
      <c r="C78" s="188">
        <v>140.43</v>
      </c>
      <c r="D78" s="345">
        <f t="shared" si="48"/>
        <v>9.6514458443677648E-3</v>
      </c>
      <c r="E78" s="295">
        <f t="shared" si="49"/>
        <v>1.2972292889487484E-2</v>
      </c>
      <c r="F78" s="67">
        <f t="shared" si="50"/>
        <v>0.29739467849223961</v>
      </c>
      <c r="H78" s="25">
        <v>47.427000000000007</v>
      </c>
      <c r="I78" s="188">
        <v>59.847999999999992</v>
      </c>
      <c r="J78" s="294">
        <f t="shared" si="51"/>
        <v>8.9320253042975487E-3</v>
      </c>
      <c r="K78" s="295">
        <f t="shared" si="52"/>
        <v>1.0663420554772972E-2</v>
      </c>
      <c r="L78" s="67">
        <f t="shared" si="53"/>
        <v>0.2618972315347794</v>
      </c>
      <c r="N78" s="48">
        <f t="shared" si="62"/>
        <v>4.3816518847006662</v>
      </c>
      <c r="O78" s="191">
        <f t="shared" si="63"/>
        <v>4.261767428612119</v>
      </c>
      <c r="P78" s="67">
        <f t="shared" si="64"/>
        <v>-2.7360561551488291E-2</v>
      </c>
    </row>
    <row r="79" spans="1:16" ht="20.100000000000001" customHeight="1" x14ac:dyDescent="0.25">
      <c r="A79" s="45" t="s">
        <v>208</v>
      </c>
      <c r="B79" s="25">
        <v>12.969999999999999</v>
      </c>
      <c r="C79" s="188">
        <v>46.690000000000005</v>
      </c>
      <c r="D79" s="345">
        <f t="shared" si="48"/>
        <v>1.1564971600281774E-3</v>
      </c>
      <c r="E79" s="295">
        <f t="shared" si="49"/>
        <v>4.3130125686119108E-3</v>
      </c>
      <c r="F79" s="67">
        <f t="shared" si="50"/>
        <v>2.5998457979953744</v>
      </c>
      <c r="H79" s="25">
        <v>13.871000000000002</v>
      </c>
      <c r="I79" s="188">
        <v>56.311</v>
      </c>
      <c r="J79" s="294">
        <f t="shared" si="51"/>
        <v>2.6123542074327133E-3</v>
      </c>
      <c r="K79" s="295">
        <f t="shared" si="52"/>
        <v>1.0033215393326777E-2</v>
      </c>
      <c r="L79" s="67">
        <f t="shared" si="53"/>
        <v>3.0596207915795537</v>
      </c>
      <c r="N79" s="48">
        <f t="shared" si="62"/>
        <v>10.694680030840404</v>
      </c>
      <c r="O79" s="191">
        <f t="shared" si="63"/>
        <v>12.060612550867422</v>
      </c>
      <c r="P79" s="67">
        <f t="shared" si="64"/>
        <v>0.1277207467720454</v>
      </c>
    </row>
    <row r="80" spans="1:16" ht="20.100000000000001" customHeight="1" x14ac:dyDescent="0.25">
      <c r="A80" s="45" t="s">
        <v>201</v>
      </c>
      <c r="B80" s="25">
        <v>196.05</v>
      </c>
      <c r="C80" s="188">
        <v>291.71000000000004</v>
      </c>
      <c r="D80" s="345">
        <f t="shared" si="48"/>
        <v>1.7481208035738181E-2</v>
      </c>
      <c r="E80" s="295">
        <f t="shared" si="49"/>
        <v>2.6946860064034708E-2</v>
      </c>
      <c r="F80" s="67">
        <f t="shared" si="50"/>
        <v>0.48793675082887028</v>
      </c>
      <c r="H80" s="25">
        <v>32.399000000000001</v>
      </c>
      <c r="I80" s="188">
        <v>50.675000000000018</v>
      </c>
      <c r="J80" s="294">
        <f t="shared" si="51"/>
        <v>6.1017708864979075E-3</v>
      </c>
      <c r="K80" s="295">
        <f t="shared" si="52"/>
        <v>9.0290207962358086E-3</v>
      </c>
      <c r="L80" s="67">
        <f t="shared" si="53"/>
        <v>0.56409148430507172</v>
      </c>
      <c r="N80" s="48">
        <f t="shared" si="59"/>
        <v>1.6525886253506759</v>
      </c>
      <c r="O80" s="191">
        <f t="shared" si="60"/>
        <v>1.7371704775290533</v>
      </c>
      <c r="P80" s="67">
        <f t="shared" si="61"/>
        <v>5.1181431894721741E-2</v>
      </c>
    </row>
    <row r="81" spans="1:16" ht="20.100000000000001" customHeight="1" x14ac:dyDescent="0.25">
      <c r="A81" s="45" t="s">
        <v>227</v>
      </c>
      <c r="B81" s="25">
        <v>28.81</v>
      </c>
      <c r="C81" s="188">
        <v>104.82999999999998</v>
      </c>
      <c r="D81" s="345">
        <f t="shared" si="48"/>
        <v>2.5689038689600454E-3</v>
      </c>
      <c r="E81" s="295">
        <f t="shared" si="49"/>
        <v>9.6837247283698118E-3</v>
      </c>
      <c r="F81" s="67">
        <f t="shared" si="50"/>
        <v>2.6386671294689337</v>
      </c>
      <c r="H81" s="25">
        <v>6.5159999999999991</v>
      </c>
      <c r="I81" s="188">
        <v>49.555000000000007</v>
      </c>
      <c r="J81" s="294">
        <f t="shared" si="51"/>
        <v>1.2271717984018136E-3</v>
      </c>
      <c r="K81" s="295">
        <f t="shared" si="52"/>
        <v>8.8294647371971458E-3</v>
      </c>
      <c r="L81" s="67">
        <f t="shared" si="53"/>
        <v>6.6051258440761229</v>
      </c>
      <c r="N81" s="48">
        <f t="shared" si="59"/>
        <v>2.2617146824019434</v>
      </c>
      <c r="O81" s="191">
        <f t="shared" si="60"/>
        <v>4.7271773347324251</v>
      </c>
      <c r="P81" s="67">
        <f t="shared" si="61"/>
        <v>1.0900856202216267</v>
      </c>
    </row>
    <row r="82" spans="1:16" ht="20.100000000000001" customHeight="1" x14ac:dyDescent="0.25">
      <c r="A82" s="45" t="s">
        <v>199</v>
      </c>
      <c r="B82" s="25">
        <v>161.23000000000005</v>
      </c>
      <c r="C82" s="188">
        <v>156.04999999999998</v>
      </c>
      <c r="D82" s="345">
        <f t="shared" si="48"/>
        <v>1.4376409954613962E-2</v>
      </c>
      <c r="E82" s="295">
        <f t="shared" si="49"/>
        <v>1.441519835793293E-2</v>
      </c>
      <c r="F82" s="67">
        <f t="shared" si="50"/>
        <v>-3.2128015877938731E-2</v>
      </c>
      <c r="H82" s="25">
        <v>42.611999999999995</v>
      </c>
      <c r="I82" s="188">
        <v>45.142000000000003</v>
      </c>
      <c r="J82" s="294">
        <f t="shared" si="51"/>
        <v>8.0252063648707916E-3</v>
      </c>
      <c r="K82" s="295">
        <f t="shared" si="52"/>
        <v>8.0431782295742812E-3</v>
      </c>
      <c r="L82" s="67">
        <f t="shared" si="53"/>
        <v>5.9372946587815841E-2</v>
      </c>
      <c r="N82" s="48">
        <f t="shared" si="59"/>
        <v>2.6429324567388193</v>
      </c>
      <c r="O82" s="191">
        <f t="shared" si="60"/>
        <v>2.8927907721884019</v>
      </c>
      <c r="P82" s="67">
        <f t="shared" si="61"/>
        <v>9.4538290152858862E-2</v>
      </c>
    </row>
    <row r="83" spans="1:16" ht="20.100000000000001" customHeight="1" thickBot="1" x14ac:dyDescent="0.3">
      <c r="A83" s="14" t="s">
        <v>17</v>
      </c>
      <c r="B83" s="25">
        <f>B84-SUM(B62:B82)</f>
        <v>873.89999999999964</v>
      </c>
      <c r="C83" s="188">
        <f>C84-SUM(C62:C82)</f>
        <v>924.15000000000146</v>
      </c>
      <c r="D83" s="345">
        <f t="shared" si="48"/>
        <v>7.7923120134820653E-2</v>
      </c>
      <c r="E83" s="295">
        <f t="shared" si="49"/>
        <v>8.5368827699351113E-2</v>
      </c>
      <c r="F83" s="67">
        <f t="shared" ref="F83" si="71">(C83-B83)/B83</f>
        <v>5.7500858221766607E-2</v>
      </c>
      <c r="H83" s="25">
        <f>H84-SUM(H62:H82)</f>
        <v>301.10000000000127</v>
      </c>
      <c r="I83" s="188">
        <f>I84-SUM(I62:I82)</f>
        <v>333.95299999999952</v>
      </c>
      <c r="J83" s="294">
        <f t="shared" si="51"/>
        <v>5.6706787676302592E-2</v>
      </c>
      <c r="K83" s="295">
        <f t="shared" si="52"/>
        <v>5.9502093378694255E-2</v>
      </c>
      <c r="L83" s="67">
        <f t="shared" ref="L83" si="72">(I83-H83)/H83</f>
        <v>0.10910993025572271</v>
      </c>
      <c r="N83" s="48">
        <f t="shared" ref="N83:O84" si="73">(H83/B83)*10</f>
        <v>3.445474310561865</v>
      </c>
      <c r="O83" s="191">
        <f t="shared" ref="O83" si="74">(I83/C83)*10</f>
        <v>3.6136233295460585</v>
      </c>
      <c r="P83" s="67">
        <f t="shared" ref="P83" si="75">(O83-N83)/N83</f>
        <v>4.8802865390330775E-2</v>
      </c>
    </row>
    <row r="84" spans="1:16" ht="26.25" customHeight="1" thickBot="1" x14ac:dyDescent="0.3">
      <c r="A84" s="18" t="s">
        <v>18</v>
      </c>
      <c r="B84" s="23">
        <v>11214.899999999994</v>
      </c>
      <c r="C84" s="193">
        <v>10825.38</v>
      </c>
      <c r="D84" s="341">
        <f>SUM(D62:D83)</f>
        <v>1.0000000000000002</v>
      </c>
      <c r="E84" s="342">
        <f>SUM(E62:E83)</f>
        <v>1.0000000000000004</v>
      </c>
      <c r="F84" s="72">
        <f>(C84-B84)/B84</f>
        <v>-3.4732364978733221E-2</v>
      </c>
      <c r="G84" s="2"/>
      <c r="H84" s="23">
        <v>5309.7700000000013</v>
      </c>
      <c r="I84" s="193">
        <v>5612.4579999999987</v>
      </c>
      <c r="J84" s="353">
        <f t="shared" si="51"/>
        <v>1</v>
      </c>
      <c r="K84" s="342">
        <f t="shared" si="52"/>
        <v>1</v>
      </c>
      <c r="L84" s="72">
        <f>(I84-H84)/H84</f>
        <v>5.7005859010841771E-2</v>
      </c>
      <c r="M84" s="2"/>
      <c r="N84" s="44">
        <f t="shared" si="73"/>
        <v>4.7345674058618483</v>
      </c>
      <c r="O84" s="198">
        <f t="shared" si="73"/>
        <v>5.1845367091039751</v>
      </c>
      <c r="P84" s="72">
        <f>(O84-N84)/N84</f>
        <v>9.503915873813977E-2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 F78:F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F39:F56 L39:L56 P39:P56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6" t="s">
        <v>101</v>
      </c>
    </row>
    <row r="2" spans="1:18" ht="15.75" thickBot="1" x14ac:dyDescent="0.3"/>
    <row r="3" spans="1:18" x14ac:dyDescent="0.25">
      <c r="A3" s="440" t="s">
        <v>16</v>
      </c>
      <c r="B3" s="458"/>
      <c r="C3" s="458"/>
      <c r="D3" s="461" t="s">
        <v>1</v>
      </c>
      <c r="E3" s="452"/>
      <c r="F3" s="461" t="s">
        <v>116</v>
      </c>
      <c r="G3" s="452"/>
      <c r="H3" s="176" t="s">
        <v>0</v>
      </c>
      <c r="J3" s="453" t="s">
        <v>19</v>
      </c>
      <c r="K3" s="452"/>
      <c r="L3" s="464" t="s">
        <v>116</v>
      </c>
      <c r="M3" s="465"/>
      <c r="N3" s="176" t="s">
        <v>0</v>
      </c>
      <c r="P3" s="451" t="s">
        <v>22</v>
      </c>
      <c r="Q3" s="452"/>
      <c r="R3" s="176" t="s">
        <v>0</v>
      </c>
    </row>
    <row r="4" spans="1:18" x14ac:dyDescent="0.25">
      <c r="A4" s="459"/>
      <c r="B4" s="460"/>
      <c r="C4" s="460"/>
      <c r="D4" s="462" t="s">
        <v>157</v>
      </c>
      <c r="E4" s="454"/>
      <c r="F4" s="462" t="str">
        <f>D4</f>
        <v>jan-dez</v>
      </c>
      <c r="G4" s="454"/>
      <c r="H4" s="177" t="s">
        <v>123</v>
      </c>
      <c r="J4" s="449" t="str">
        <f>D4</f>
        <v>jan-dez</v>
      </c>
      <c r="K4" s="454"/>
      <c r="L4" s="455" t="str">
        <f>D4</f>
        <v>jan-dez</v>
      </c>
      <c r="M4" s="456"/>
      <c r="N4" s="177" t="str">
        <f>H4</f>
        <v>2021/2020</v>
      </c>
      <c r="P4" s="449" t="str">
        <f>D4</f>
        <v>jan-dez</v>
      </c>
      <c r="Q4" s="450"/>
      <c r="R4" s="177" t="str">
        <f>N4</f>
        <v>2021/2020</v>
      </c>
    </row>
    <row r="5" spans="1:18" ht="19.5" customHeight="1" thickBot="1" x14ac:dyDescent="0.3">
      <c r="A5" s="441"/>
      <c r="B5" s="467"/>
      <c r="C5" s="467"/>
      <c r="D5" s="120">
        <v>2020</v>
      </c>
      <c r="E5" s="209">
        <v>2021</v>
      </c>
      <c r="F5" s="120">
        <f>D5</f>
        <v>2020</v>
      </c>
      <c r="G5" s="180">
        <f>E5</f>
        <v>2021</v>
      </c>
      <c r="H5" s="221" t="s">
        <v>1</v>
      </c>
      <c r="J5" s="31">
        <f>D5</f>
        <v>2020</v>
      </c>
      <c r="K5" s="180">
        <f>E5</f>
        <v>2021</v>
      </c>
      <c r="L5" s="208">
        <f>F5</f>
        <v>2020</v>
      </c>
      <c r="M5" s="192">
        <f>G5</f>
        <v>2021</v>
      </c>
      <c r="N5" s="357">
        <v>1000</v>
      </c>
      <c r="P5" s="31">
        <f>D5</f>
        <v>2020</v>
      </c>
      <c r="Q5" s="180">
        <f>E5</f>
        <v>2021</v>
      </c>
      <c r="R5" s="221"/>
    </row>
    <row r="6" spans="1:18" ht="24" customHeight="1" x14ac:dyDescent="0.25">
      <c r="A6" s="210" t="s">
        <v>20</v>
      </c>
      <c r="B6" s="12"/>
      <c r="C6" s="12"/>
      <c r="D6" s="212">
        <v>442437.56000000029</v>
      </c>
      <c r="E6" s="213">
        <v>472804.50000000012</v>
      </c>
      <c r="F6" s="345">
        <f>D6/D8</f>
        <v>0.72305254714167178</v>
      </c>
      <c r="G6" s="344">
        <f>E6/E8</f>
        <v>0.72113703925913197</v>
      </c>
      <c r="H6" s="219">
        <f>(E6-D6)/D6</f>
        <v>6.8635538085870931E-2</v>
      </c>
      <c r="I6" s="2"/>
      <c r="J6" s="142">
        <v>187260.30400000012</v>
      </c>
      <c r="K6" s="195">
        <v>207225.05700000009</v>
      </c>
      <c r="L6" s="345">
        <f>J6/J8</f>
        <v>0.62576213132458169</v>
      </c>
      <c r="M6" s="344">
        <f>K6/K8</f>
        <v>0.61378295519293258</v>
      </c>
      <c r="N6" s="219">
        <f>(K6-J6)/J6</f>
        <v>0.10661497697878326</v>
      </c>
      <c r="P6" s="40">
        <f t="shared" ref="P6:Q8" si="0">(J6/D6)*10</f>
        <v>4.2324685092287373</v>
      </c>
      <c r="Q6" s="201">
        <f t="shared" si="0"/>
        <v>4.3828909623322119</v>
      </c>
      <c r="R6" s="219">
        <f>(Q6-P6)/P6</f>
        <v>3.5540123399733302E-2</v>
      </c>
    </row>
    <row r="7" spans="1:18" ht="24" customHeight="1" thickBot="1" x14ac:dyDescent="0.3">
      <c r="A7" s="210" t="s">
        <v>21</v>
      </c>
      <c r="B7" s="12"/>
      <c r="C7" s="12"/>
      <c r="D7" s="214">
        <v>169464.79999999981</v>
      </c>
      <c r="E7" s="215">
        <v>182833.02000000008</v>
      </c>
      <c r="F7" s="345">
        <f>D7/D8</f>
        <v>0.27694745285832822</v>
      </c>
      <c r="G7" s="295">
        <f>E7/E8</f>
        <v>0.27886296074086792</v>
      </c>
      <c r="H7" s="70">
        <f t="shared" ref="H7:H8" si="1">(E7-D7)/D7</f>
        <v>7.8884936576801068E-2</v>
      </c>
      <c r="J7" s="260">
        <v>111991.27200000003</v>
      </c>
      <c r="K7" s="190">
        <v>130394.38199999997</v>
      </c>
      <c r="L7" s="345">
        <f>J7/J8</f>
        <v>0.37423786867541836</v>
      </c>
      <c r="M7" s="295">
        <f>K7/K8</f>
        <v>0.38621704480706737</v>
      </c>
      <c r="N7" s="124">
        <f t="shared" ref="N7:N8" si="2">(K7-J7)/J7</f>
        <v>0.16432628785571735</v>
      </c>
      <c r="P7" s="40">
        <f t="shared" si="0"/>
        <v>6.6085270805500693</v>
      </c>
      <c r="Q7" s="201">
        <f t="shared" si="0"/>
        <v>7.1318836170840427</v>
      </c>
      <c r="R7" s="124">
        <f t="shared" ref="R7:R8" si="3">(Q7-P7)/P7</f>
        <v>7.9194127549888346E-2</v>
      </c>
    </row>
    <row r="8" spans="1:18" ht="26.25" customHeight="1" thickBot="1" x14ac:dyDescent="0.3">
      <c r="A8" s="18" t="s">
        <v>12</v>
      </c>
      <c r="B8" s="211"/>
      <c r="C8" s="211"/>
      <c r="D8" s="216">
        <v>611902.3600000001</v>
      </c>
      <c r="E8" s="193">
        <v>655637.52000000025</v>
      </c>
      <c r="F8" s="341">
        <f>SUM(F6:F7)</f>
        <v>1</v>
      </c>
      <c r="G8" s="342">
        <f>SUM(G6:G7)</f>
        <v>0.99999999999999989</v>
      </c>
      <c r="H8" s="218">
        <f t="shared" si="1"/>
        <v>7.1474082891264126E-2</v>
      </c>
      <c r="I8" s="2"/>
      <c r="J8" s="23">
        <v>299251.57600000012</v>
      </c>
      <c r="K8" s="193">
        <v>337619.43900000007</v>
      </c>
      <c r="L8" s="341">
        <f>SUM(L6:L7)</f>
        <v>1</v>
      </c>
      <c r="M8" s="342">
        <f>SUM(M6:M7)</f>
        <v>1</v>
      </c>
      <c r="N8" s="218">
        <f t="shared" si="2"/>
        <v>0.12821273495983171</v>
      </c>
      <c r="O8" s="2"/>
      <c r="P8" s="35">
        <f t="shared" si="0"/>
        <v>4.8905118783983781</v>
      </c>
      <c r="Q8" s="194">
        <f t="shared" si="0"/>
        <v>5.1494831930912053</v>
      </c>
      <c r="R8" s="218">
        <f t="shared" si="3"/>
        <v>5.2953825924994827E-2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Q96"/>
  <sheetViews>
    <sheetView showGridLines="0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7" ht="15.75" x14ac:dyDescent="0.25">
      <c r="A1" s="6" t="s">
        <v>102</v>
      </c>
    </row>
    <row r="3" spans="1:17" ht="8.25" customHeight="1" thickBot="1" x14ac:dyDescent="0.3"/>
    <row r="4" spans="1:17" x14ac:dyDescent="0.25">
      <c r="A4" s="468" t="s">
        <v>3</v>
      </c>
      <c r="B4" s="461" t="s">
        <v>1</v>
      </c>
      <c r="C4" s="452"/>
      <c r="D4" s="461" t="s">
        <v>116</v>
      </c>
      <c r="E4" s="452"/>
      <c r="F4" s="176" t="s">
        <v>0</v>
      </c>
      <c r="H4" s="471" t="s">
        <v>19</v>
      </c>
      <c r="I4" s="472"/>
      <c r="J4" s="461" t="s">
        <v>116</v>
      </c>
      <c r="K4" s="457"/>
      <c r="L4" s="176" t="s">
        <v>0</v>
      </c>
      <c r="N4" s="451" t="s">
        <v>22</v>
      </c>
      <c r="O4" s="452"/>
      <c r="P4" s="176" t="s">
        <v>0</v>
      </c>
    </row>
    <row r="5" spans="1:17" x14ac:dyDescent="0.25">
      <c r="A5" s="469"/>
      <c r="B5" s="462" t="s">
        <v>157</v>
      </c>
      <c r="C5" s="454"/>
      <c r="D5" s="462" t="str">
        <f>B5</f>
        <v>jan-dez</v>
      </c>
      <c r="E5" s="454"/>
      <c r="F5" s="177" t="s">
        <v>123</v>
      </c>
      <c r="H5" s="449" t="str">
        <f>B5</f>
        <v>jan-dez</v>
      </c>
      <c r="I5" s="454"/>
      <c r="J5" s="462" t="str">
        <f>B5</f>
        <v>jan-dez</v>
      </c>
      <c r="K5" s="450"/>
      <c r="L5" s="177" t="str">
        <f>F5</f>
        <v>2021/2020</v>
      </c>
      <c r="N5" s="449" t="str">
        <f>B5</f>
        <v>jan-dez</v>
      </c>
      <c r="O5" s="450"/>
      <c r="P5" s="177" t="str">
        <f>F5</f>
        <v>2021/2020</v>
      </c>
    </row>
    <row r="6" spans="1:17" ht="19.5" customHeight="1" thickBot="1" x14ac:dyDescent="0.3">
      <c r="A6" s="470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7" ht="20.100000000000001" customHeight="1" x14ac:dyDescent="0.25">
      <c r="A7" s="14" t="s">
        <v>161</v>
      </c>
      <c r="B7" s="46">
        <v>183555.1</v>
      </c>
      <c r="C7" s="195">
        <v>190101.81999999998</v>
      </c>
      <c r="D7" s="345">
        <f>B7/$B$33</f>
        <v>0.29997449266252202</v>
      </c>
      <c r="E7" s="344">
        <f>C7/$C$33</f>
        <v>0.28994957457590287</v>
      </c>
      <c r="F7" s="67">
        <f>(C7-B7)/B7</f>
        <v>3.5666238638969831E-2</v>
      </c>
      <c r="H7" s="46">
        <v>71777.489999999991</v>
      </c>
      <c r="I7" s="195">
        <v>76216.416999999987</v>
      </c>
      <c r="J7" s="345">
        <f>H7/$H$33</f>
        <v>0.23985668165704169</v>
      </c>
      <c r="K7" s="344">
        <f>I7/$I$33</f>
        <v>0.22574653054855631</v>
      </c>
      <c r="L7" s="67">
        <f>(I7-H7)/H7</f>
        <v>6.1842884168838957E-2</v>
      </c>
      <c r="N7" s="40">
        <f t="shared" ref="N7:N33" si="0">(H7/B7)*10</f>
        <v>3.9104056493118411</v>
      </c>
      <c r="O7" s="200">
        <f t="shared" ref="O7:O33" si="1">(I7/C7)*10</f>
        <v>4.009241836821972</v>
      </c>
      <c r="P7" s="76">
        <f>(O7-N7)/N7</f>
        <v>2.5275175103003505E-2</v>
      </c>
    </row>
    <row r="8" spans="1:17" ht="20.100000000000001" customHeight="1" x14ac:dyDescent="0.25">
      <c r="A8" s="271" t="s">
        <v>163</v>
      </c>
      <c r="B8" s="267">
        <v>89577.199999999983</v>
      </c>
      <c r="C8" s="268">
        <v>87222.220000000016</v>
      </c>
      <c r="D8" s="345">
        <f t="shared" ref="D8:D32" si="2">B8/$B$33</f>
        <v>0.14639132949250258</v>
      </c>
      <c r="E8" s="295">
        <f t="shared" ref="E8:E32" si="3">C8/$C$33</f>
        <v>0.13303421073278421</v>
      </c>
      <c r="F8" s="67">
        <f t="shared" ref="F8:F33" si="4">(C8-B8)/B8</f>
        <v>-2.628994878160924E-2</v>
      </c>
      <c r="G8" s="13"/>
      <c r="H8" s="267">
        <v>46847.119000000006</v>
      </c>
      <c r="I8" s="268">
        <v>50446.885999999999</v>
      </c>
      <c r="J8" s="345">
        <f t="shared" ref="J8:J32" si="5">H8/$H$33</f>
        <v>0.15654760996145939</v>
      </c>
      <c r="K8" s="295">
        <f t="shared" ref="K8:K32" si="6">I8/$I$33</f>
        <v>0.14941937629367358</v>
      </c>
      <c r="L8" s="67">
        <f t="shared" ref="L8:L33" si="7">(I8-H8)/H8</f>
        <v>7.6840733791975382E-2</v>
      </c>
      <c r="M8" s="266"/>
      <c r="N8" s="269">
        <f t="shared" si="0"/>
        <v>5.229803900992664</v>
      </c>
      <c r="O8" s="270">
        <f t="shared" si="1"/>
        <v>5.7837195613686498</v>
      </c>
      <c r="P8" s="67">
        <f t="shared" ref="P8:P71" si="8">(O8-N8)/N8</f>
        <v>0.10591518742621452</v>
      </c>
      <c r="Q8" s="13"/>
    </row>
    <row r="9" spans="1:17" ht="20.100000000000001" customHeight="1" x14ac:dyDescent="0.25">
      <c r="A9" s="14" t="s">
        <v>166</v>
      </c>
      <c r="B9" s="25">
        <v>93348.699999999983</v>
      </c>
      <c r="C9" s="188">
        <v>96009.21</v>
      </c>
      <c r="D9" s="345">
        <f t="shared" si="2"/>
        <v>0.15255489454232524</v>
      </c>
      <c r="E9" s="295">
        <f t="shared" si="3"/>
        <v>0.14643641809883001</v>
      </c>
      <c r="F9" s="67">
        <f t="shared" si="4"/>
        <v>2.8500771837208491E-2</v>
      </c>
      <c r="H9" s="25">
        <v>36982.379000000001</v>
      </c>
      <c r="I9" s="188">
        <v>38867.154000000002</v>
      </c>
      <c r="J9" s="345">
        <f t="shared" si="5"/>
        <v>0.12358290470623959</v>
      </c>
      <c r="K9" s="295">
        <f t="shared" si="6"/>
        <v>0.11512119715357971</v>
      </c>
      <c r="L9" s="67">
        <f t="shared" si="7"/>
        <v>5.0964136190373294E-2</v>
      </c>
      <c r="N9" s="40">
        <f t="shared" si="0"/>
        <v>3.9617454769054108</v>
      </c>
      <c r="O9" s="201">
        <f t="shared" si="1"/>
        <v>4.048273493761692</v>
      </c>
      <c r="P9" s="67">
        <f t="shared" si="8"/>
        <v>2.1840882348623202E-2</v>
      </c>
    </row>
    <row r="10" spans="1:17" ht="20.100000000000001" customHeight="1" x14ac:dyDescent="0.25">
      <c r="A10" s="14" t="s">
        <v>162</v>
      </c>
      <c r="B10" s="25">
        <v>34231.870000000003</v>
      </c>
      <c r="C10" s="188">
        <v>41579.300000000003</v>
      </c>
      <c r="D10" s="345">
        <f t="shared" si="2"/>
        <v>5.5943353446128212E-2</v>
      </c>
      <c r="E10" s="295">
        <f t="shared" si="3"/>
        <v>6.3418121647461551E-2</v>
      </c>
      <c r="F10" s="67">
        <f t="shared" si="4"/>
        <v>0.21463712032091731</v>
      </c>
      <c r="H10" s="25">
        <v>30759.176000000003</v>
      </c>
      <c r="I10" s="188">
        <v>38695.300999999999</v>
      </c>
      <c r="J10" s="345">
        <f t="shared" si="5"/>
        <v>0.1027870142277881</v>
      </c>
      <c r="K10" s="295">
        <f t="shared" si="6"/>
        <v>0.11461218321614466</v>
      </c>
      <c r="L10" s="67">
        <f t="shared" si="7"/>
        <v>0.25800837447661135</v>
      </c>
      <c r="N10" s="40">
        <f t="shared" si="0"/>
        <v>8.9855377459659671</v>
      </c>
      <c r="O10" s="201">
        <f t="shared" si="1"/>
        <v>9.3063858698919883</v>
      </c>
      <c r="P10" s="67">
        <f t="shared" si="8"/>
        <v>3.5707170009949059E-2</v>
      </c>
    </row>
    <row r="11" spans="1:17" ht="20.100000000000001" customHeight="1" x14ac:dyDescent="0.25">
      <c r="A11" s="14" t="s">
        <v>168</v>
      </c>
      <c r="B11" s="25">
        <v>77139.73000000001</v>
      </c>
      <c r="C11" s="188">
        <v>84009.49000000002</v>
      </c>
      <c r="D11" s="345">
        <f t="shared" si="2"/>
        <v>0.12606542324824499</v>
      </c>
      <c r="E11" s="295">
        <f t="shared" si="3"/>
        <v>0.12813404882624782</v>
      </c>
      <c r="F11" s="67">
        <f t="shared" si="4"/>
        <v>8.9056054513024716E-2</v>
      </c>
      <c r="H11" s="25">
        <v>30818.423000000003</v>
      </c>
      <c r="I11" s="188">
        <v>34091.673999999999</v>
      </c>
      <c r="J11" s="345">
        <f t="shared" si="5"/>
        <v>0.10298499814751189</v>
      </c>
      <c r="K11" s="295">
        <f t="shared" si="6"/>
        <v>0.10097663245036072</v>
      </c>
      <c r="L11" s="67">
        <f t="shared" si="7"/>
        <v>0.10621085316403102</v>
      </c>
      <c r="N11" s="40">
        <f t="shared" si="0"/>
        <v>3.9951427105072828</v>
      </c>
      <c r="O11" s="201">
        <f t="shared" si="1"/>
        <v>4.0580741532891098</v>
      </c>
      <c r="P11" s="67">
        <f t="shared" si="8"/>
        <v>1.5751988687742354E-2</v>
      </c>
    </row>
    <row r="12" spans="1:17" ht="20.100000000000001" customHeight="1" x14ac:dyDescent="0.25">
      <c r="A12" s="14" t="s">
        <v>165</v>
      </c>
      <c r="B12" s="25">
        <v>27837.7</v>
      </c>
      <c r="C12" s="188">
        <v>34633.25</v>
      </c>
      <c r="D12" s="345">
        <f t="shared" si="2"/>
        <v>4.5493696085761107E-2</v>
      </c>
      <c r="E12" s="295">
        <f t="shared" si="3"/>
        <v>5.2823776772262826E-2</v>
      </c>
      <c r="F12" s="67">
        <f t="shared" si="4"/>
        <v>0.24411319900710185</v>
      </c>
      <c r="H12" s="25">
        <v>12805.281999999999</v>
      </c>
      <c r="I12" s="188">
        <v>16896.932000000001</v>
      </c>
      <c r="J12" s="345">
        <f t="shared" si="5"/>
        <v>4.2791026103067217E-2</v>
      </c>
      <c r="K12" s="295">
        <f t="shared" si="6"/>
        <v>5.0047272307682474E-2</v>
      </c>
      <c r="L12" s="67">
        <f t="shared" si="7"/>
        <v>0.31952830089958206</v>
      </c>
      <c r="N12" s="40">
        <f t="shared" si="0"/>
        <v>4.5999784464952205</v>
      </c>
      <c r="O12" s="201">
        <f t="shared" si="1"/>
        <v>4.8788178989843578</v>
      </c>
      <c r="P12" s="67">
        <f t="shared" si="8"/>
        <v>6.0617556306505851E-2</v>
      </c>
    </row>
    <row r="13" spans="1:17" ht="20.100000000000001" customHeight="1" x14ac:dyDescent="0.25">
      <c r="A13" s="14" t="s">
        <v>173</v>
      </c>
      <c r="B13" s="25">
        <v>20552.16</v>
      </c>
      <c r="C13" s="188">
        <v>20815.68</v>
      </c>
      <c r="D13" s="345">
        <f t="shared" si="2"/>
        <v>3.3587319388668463E-2</v>
      </c>
      <c r="E13" s="295">
        <f t="shared" si="3"/>
        <v>3.1748762639453587E-2</v>
      </c>
      <c r="F13" s="67">
        <f t="shared" si="4"/>
        <v>1.2822009949319218E-2</v>
      </c>
      <c r="H13" s="25">
        <v>15265.717999999999</v>
      </c>
      <c r="I13" s="188">
        <v>16875.338</v>
      </c>
      <c r="J13" s="345">
        <f t="shared" si="5"/>
        <v>5.1012991156310583E-2</v>
      </c>
      <c r="K13" s="295">
        <f t="shared" si="6"/>
        <v>4.998331272033181E-2</v>
      </c>
      <c r="L13" s="67">
        <f t="shared" si="7"/>
        <v>0.1054401764790887</v>
      </c>
      <c r="N13" s="40">
        <f t="shared" si="0"/>
        <v>7.4277925045348026</v>
      </c>
      <c r="O13" s="201">
        <f t="shared" si="1"/>
        <v>8.1070318144783151</v>
      </c>
      <c r="P13" s="67">
        <f t="shared" si="8"/>
        <v>9.144564950203235E-2</v>
      </c>
    </row>
    <row r="14" spans="1:17" ht="20.100000000000001" customHeight="1" x14ac:dyDescent="0.25">
      <c r="A14" s="14" t="s">
        <v>167</v>
      </c>
      <c r="B14" s="25">
        <v>12484.16</v>
      </c>
      <c r="C14" s="188">
        <v>12468.29</v>
      </c>
      <c r="D14" s="345">
        <f t="shared" si="2"/>
        <v>2.0402209267504693E-2</v>
      </c>
      <c r="E14" s="295">
        <f t="shared" si="3"/>
        <v>1.901704771258363E-2</v>
      </c>
      <c r="F14" s="67">
        <f t="shared" si="4"/>
        <v>-1.2712108784250587E-3</v>
      </c>
      <c r="H14" s="25">
        <v>11076.594999999999</v>
      </c>
      <c r="I14" s="188">
        <v>11430.775000000001</v>
      </c>
      <c r="J14" s="345">
        <f t="shared" si="5"/>
        <v>3.7014324696488826E-2</v>
      </c>
      <c r="K14" s="295">
        <f t="shared" si="6"/>
        <v>3.3856981203028408E-2</v>
      </c>
      <c r="L14" s="67">
        <f t="shared" si="7"/>
        <v>3.1975530386368925E-2</v>
      </c>
      <c r="N14" s="40">
        <f t="shared" si="0"/>
        <v>8.8725192564017128</v>
      </c>
      <c r="O14" s="201">
        <f t="shared" si="1"/>
        <v>9.1678770705525778</v>
      </c>
      <c r="P14" s="67">
        <f t="shared" si="8"/>
        <v>3.3289058678318231E-2</v>
      </c>
    </row>
    <row r="15" spans="1:17" ht="20.100000000000001" customHeight="1" x14ac:dyDescent="0.25">
      <c r="A15" s="14" t="s">
        <v>174</v>
      </c>
      <c r="B15" s="25">
        <v>10932.300000000001</v>
      </c>
      <c r="C15" s="188">
        <v>13253.18</v>
      </c>
      <c r="D15" s="345">
        <f t="shared" si="2"/>
        <v>1.7866085693802512E-2</v>
      </c>
      <c r="E15" s="295">
        <f t="shared" si="3"/>
        <v>2.021418786405025E-2</v>
      </c>
      <c r="F15" s="67">
        <f t="shared" si="4"/>
        <v>0.21229567428628915</v>
      </c>
      <c r="H15" s="25">
        <v>4505.96</v>
      </c>
      <c r="I15" s="188">
        <v>5828.7779999999993</v>
      </c>
      <c r="J15" s="345">
        <f t="shared" si="5"/>
        <v>1.5057431142818782E-2</v>
      </c>
      <c r="K15" s="295">
        <f t="shared" si="6"/>
        <v>1.7264343597229885E-2</v>
      </c>
      <c r="L15" s="67">
        <f t="shared" si="7"/>
        <v>0.29357073742332362</v>
      </c>
      <c r="N15" s="40">
        <f t="shared" si="0"/>
        <v>4.1216944284368333</v>
      </c>
      <c r="O15" s="201">
        <f t="shared" si="1"/>
        <v>4.3980222105185316</v>
      </c>
      <c r="P15" s="67">
        <f t="shared" si="8"/>
        <v>6.7042277606808545E-2</v>
      </c>
    </row>
    <row r="16" spans="1:17" ht="20.100000000000001" customHeight="1" x14ac:dyDescent="0.25">
      <c r="A16" s="14" t="s">
        <v>169</v>
      </c>
      <c r="B16" s="25">
        <v>6656.36</v>
      </c>
      <c r="C16" s="188">
        <v>7545.42</v>
      </c>
      <c r="D16" s="345">
        <f t="shared" si="2"/>
        <v>1.0878140754351718E-2</v>
      </c>
      <c r="E16" s="295">
        <f t="shared" si="3"/>
        <v>1.1508523795282492E-2</v>
      </c>
      <c r="F16" s="67">
        <f t="shared" si="4"/>
        <v>0.13356549225102016</v>
      </c>
      <c r="H16" s="25">
        <v>4251.8720000000003</v>
      </c>
      <c r="I16" s="188">
        <v>4986.8969999999999</v>
      </c>
      <c r="J16" s="345">
        <f t="shared" si="5"/>
        <v>1.4208352907722037E-2</v>
      </c>
      <c r="K16" s="295">
        <f t="shared" si="6"/>
        <v>1.4770763836261209E-2</v>
      </c>
      <c r="L16" s="67">
        <f t="shared" si="7"/>
        <v>0.17287091427023193</v>
      </c>
      <c r="N16" s="40">
        <f t="shared" si="0"/>
        <v>6.3876833584721995</v>
      </c>
      <c r="O16" s="201">
        <f t="shared" si="1"/>
        <v>6.6091708612641842</v>
      </c>
      <c r="P16" s="67">
        <f t="shared" si="8"/>
        <v>3.4674151857921755E-2</v>
      </c>
    </row>
    <row r="17" spans="1:16" ht="20.100000000000001" customHeight="1" x14ac:dyDescent="0.25">
      <c r="A17" s="14" t="s">
        <v>184</v>
      </c>
      <c r="B17" s="25">
        <v>2273.8200000000002</v>
      </c>
      <c r="C17" s="188">
        <v>4223.82</v>
      </c>
      <c r="D17" s="345">
        <f t="shared" si="2"/>
        <v>3.7159850143411752E-3</v>
      </c>
      <c r="E17" s="295">
        <f t="shared" si="3"/>
        <v>6.4423097689711231E-3</v>
      </c>
      <c r="F17" s="67">
        <f t="shared" si="4"/>
        <v>0.8575876718473755</v>
      </c>
      <c r="H17" s="25">
        <v>2046.5520000000001</v>
      </c>
      <c r="I17" s="188">
        <v>3816.6</v>
      </c>
      <c r="J17" s="345">
        <f t="shared" si="5"/>
        <v>6.8389013262874212E-3</v>
      </c>
      <c r="K17" s="295">
        <f t="shared" si="6"/>
        <v>1.1304443877119284E-2</v>
      </c>
      <c r="L17" s="67">
        <f t="shared" si="7"/>
        <v>0.86489275620653649</v>
      </c>
      <c r="N17" s="40">
        <f t="shared" si="0"/>
        <v>9.0005013589466181</v>
      </c>
      <c r="O17" s="201">
        <f t="shared" si="1"/>
        <v>9.0358964160404565</v>
      </c>
      <c r="P17" s="67">
        <f t="shared" si="8"/>
        <v>3.9325650519073845E-3</v>
      </c>
    </row>
    <row r="18" spans="1:16" ht="20.100000000000001" customHeight="1" x14ac:dyDescent="0.25">
      <c r="A18" s="14" t="s">
        <v>164</v>
      </c>
      <c r="B18" s="25">
        <v>7121.2200000000012</v>
      </c>
      <c r="C18" s="188">
        <v>7451.8</v>
      </c>
      <c r="D18" s="345">
        <f t="shared" si="2"/>
        <v>1.1637837121595669E-2</v>
      </c>
      <c r="E18" s="295">
        <f t="shared" si="3"/>
        <v>1.1365731479186856E-2</v>
      </c>
      <c r="F18" s="67">
        <f t="shared" si="4"/>
        <v>4.6421820980112813E-2</v>
      </c>
      <c r="H18" s="25">
        <v>3119.3209999999999</v>
      </c>
      <c r="I18" s="188">
        <v>3379.38</v>
      </c>
      <c r="J18" s="345">
        <f t="shared" si="5"/>
        <v>1.0423741260430325E-2</v>
      </c>
      <c r="K18" s="295">
        <f t="shared" si="6"/>
        <v>1.0009435505282023E-2</v>
      </c>
      <c r="L18" s="67">
        <f t="shared" si="7"/>
        <v>8.3370387337500754E-2</v>
      </c>
      <c r="N18" s="40">
        <f t="shared" si="0"/>
        <v>4.3803182600734134</v>
      </c>
      <c r="O18" s="201">
        <f t="shared" si="1"/>
        <v>4.5349848358785803</v>
      </c>
      <c r="P18" s="67">
        <f t="shared" si="8"/>
        <v>3.5309437949966369E-2</v>
      </c>
    </row>
    <row r="19" spans="1:16" ht="20.100000000000001" customHeight="1" x14ac:dyDescent="0.25">
      <c r="A19" s="14" t="s">
        <v>180</v>
      </c>
      <c r="B19" s="25">
        <v>4905.2299999999996</v>
      </c>
      <c r="C19" s="188">
        <v>5982.0899999999992</v>
      </c>
      <c r="D19" s="345">
        <f t="shared" si="2"/>
        <v>8.0163606494343259E-3</v>
      </c>
      <c r="E19" s="295">
        <f t="shared" si="3"/>
        <v>9.1240812453808311E-3</v>
      </c>
      <c r="F19" s="67">
        <f t="shared" si="4"/>
        <v>0.21953302903227775</v>
      </c>
      <c r="H19" s="25">
        <v>2496.1059999999998</v>
      </c>
      <c r="I19" s="188">
        <v>3096.277</v>
      </c>
      <c r="J19" s="345">
        <f t="shared" si="5"/>
        <v>8.3411624204779485E-3</v>
      </c>
      <c r="K19" s="295">
        <f t="shared" si="6"/>
        <v>9.1709085506773754E-3</v>
      </c>
      <c r="L19" s="67">
        <f t="shared" si="7"/>
        <v>0.24044291388266378</v>
      </c>
      <c r="N19" s="40">
        <f t="shared" si="0"/>
        <v>5.0886625091993647</v>
      </c>
      <c r="O19" s="201">
        <f t="shared" si="1"/>
        <v>5.1759117632800589</v>
      </c>
      <c r="P19" s="67">
        <f t="shared" si="8"/>
        <v>1.7145812661571402E-2</v>
      </c>
    </row>
    <row r="20" spans="1:16" ht="20.100000000000001" customHeight="1" x14ac:dyDescent="0.25">
      <c r="A20" s="14" t="s">
        <v>170</v>
      </c>
      <c r="B20" s="25">
        <v>5947.43</v>
      </c>
      <c r="C20" s="188">
        <v>6895.73</v>
      </c>
      <c r="D20" s="345">
        <f t="shared" si="2"/>
        <v>9.7195735607229841E-3</v>
      </c>
      <c r="E20" s="295">
        <f t="shared" si="3"/>
        <v>1.0517595149222089E-2</v>
      </c>
      <c r="F20" s="67">
        <f t="shared" si="4"/>
        <v>0.1594470216547314</v>
      </c>
      <c r="H20" s="25">
        <v>2221.694</v>
      </c>
      <c r="I20" s="188">
        <v>2551.3059999999996</v>
      </c>
      <c r="J20" s="345">
        <f t="shared" si="5"/>
        <v>7.4241680852501204E-3</v>
      </c>
      <c r="K20" s="295">
        <f t="shared" si="6"/>
        <v>7.5567509014195068E-3</v>
      </c>
      <c r="L20" s="67">
        <f t="shared" si="7"/>
        <v>0.1483606653301488</v>
      </c>
      <c r="N20" s="40">
        <f t="shared" si="0"/>
        <v>3.7355530035662459</v>
      </c>
      <c r="O20" s="201">
        <f t="shared" si="1"/>
        <v>3.6998345352848787</v>
      </c>
      <c r="P20" s="67">
        <f t="shared" si="8"/>
        <v>-9.5617618722763573E-3</v>
      </c>
    </row>
    <row r="21" spans="1:16" ht="20.100000000000001" customHeight="1" x14ac:dyDescent="0.25">
      <c r="A21" s="14" t="s">
        <v>196</v>
      </c>
      <c r="B21" s="25">
        <v>555.16999999999996</v>
      </c>
      <c r="C21" s="188">
        <v>804.81000000000017</v>
      </c>
      <c r="D21" s="345">
        <f t="shared" si="2"/>
        <v>9.0728527342172642E-4</v>
      </c>
      <c r="E21" s="295">
        <f t="shared" si="3"/>
        <v>1.2275227933874198E-3</v>
      </c>
      <c r="F21" s="67">
        <f t="shared" si="4"/>
        <v>0.4496640668624029</v>
      </c>
      <c r="H21" s="25">
        <v>1508.1559999999999</v>
      </c>
      <c r="I21" s="188">
        <v>2278.913</v>
      </c>
      <c r="J21" s="345">
        <f t="shared" si="5"/>
        <v>5.0397595901048838E-3</v>
      </c>
      <c r="K21" s="295">
        <f t="shared" si="6"/>
        <v>6.749946053905974E-3</v>
      </c>
      <c r="L21" s="67">
        <f t="shared" si="7"/>
        <v>0.51105920077233391</v>
      </c>
      <c r="N21" s="40">
        <f t="shared" si="0"/>
        <v>27.165660968712288</v>
      </c>
      <c r="O21" s="201">
        <f t="shared" si="1"/>
        <v>28.316161578509206</v>
      </c>
      <c r="P21" s="67">
        <f t="shared" si="8"/>
        <v>4.2351283523783673E-2</v>
      </c>
    </row>
    <row r="22" spans="1:16" ht="20.100000000000001" customHeight="1" x14ac:dyDescent="0.25">
      <c r="A22" s="14" t="s">
        <v>178</v>
      </c>
      <c r="B22" s="25">
        <v>2145.71</v>
      </c>
      <c r="C22" s="188">
        <v>3335.57</v>
      </c>
      <c r="D22" s="345">
        <f t="shared" si="2"/>
        <v>3.5066215466140692E-3</v>
      </c>
      <c r="E22" s="295">
        <f t="shared" si="3"/>
        <v>5.0875215317146595E-3</v>
      </c>
      <c r="F22" s="67">
        <f t="shared" si="4"/>
        <v>0.5545297360780348</v>
      </c>
      <c r="H22" s="25">
        <v>1351.4509999999996</v>
      </c>
      <c r="I22" s="188">
        <v>2127.0909999999999</v>
      </c>
      <c r="J22" s="345">
        <f t="shared" si="5"/>
        <v>4.5161032000713679E-3</v>
      </c>
      <c r="K22" s="295">
        <f t="shared" si="6"/>
        <v>6.3002622310500273E-3</v>
      </c>
      <c r="L22" s="67">
        <f t="shared" si="7"/>
        <v>0.57393127830753798</v>
      </c>
      <c r="N22" s="40">
        <f t="shared" si="0"/>
        <v>6.298386081996167</v>
      </c>
      <c r="O22" s="201">
        <f t="shared" si="1"/>
        <v>6.3769940370011717</v>
      </c>
      <c r="P22" s="67">
        <f t="shared" si="8"/>
        <v>1.2480650436737161E-2</v>
      </c>
    </row>
    <row r="23" spans="1:16" ht="20.100000000000001" customHeight="1" x14ac:dyDescent="0.25">
      <c r="A23" s="14" t="s">
        <v>171</v>
      </c>
      <c r="B23" s="25">
        <v>2813.4300000000003</v>
      </c>
      <c r="C23" s="188">
        <v>3262.4800000000005</v>
      </c>
      <c r="D23" s="345">
        <f t="shared" si="2"/>
        <v>4.5978413941727544E-3</v>
      </c>
      <c r="E23" s="295">
        <f t="shared" si="3"/>
        <v>4.9760422496869933E-3</v>
      </c>
      <c r="F23" s="67">
        <f t="shared" si="4"/>
        <v>0.15960944469917507</v>
      </c>
      <c r="H23" s="25">
        <v>1655.7559999999999</v>
      </c>
      <c r="I23" s="188">
        <v>2093.4429999999998</v>
      </c>
      <c r="J23" s="345">
        <f t="shared" si="5"/>
        <v>5.5329900752135071E-3</v>
      </c>
      <c r="K23" s="295">
        <f t="shared" si="6"/>
        <v>6.2005997231693718E-3</v>
      </c>
      <c r="L23" s="67">
        <f t="shared" si="7"/>
        <v>0.26434269300549113</v>
      </c>
      <c r="N23" s="40">
        <f t="shared" si="0"/>
        <v>5.8851864094717108</v>
      </c>
      <c r="O23" s="201">
        <f t="shared" si="1"/>
        <v>6.4167228611363116</v>
      </c>
      <c r="P23" s="67">
        <f t="shared" si="8"/>
        <v>9.0317691689279E-2</v>
      </c>
    </row>
    <row r="24" spans="1:16" ht="20.100000000000001" customHeight="1" x14ac:dyDescent="0.25">
      <c r="A24" s="14" t="s">
        <v>183</v>
      </c>
      <c r="B24" s="25">
        <v>2584.88</v>
      </c>
      <c r="C24" s="188">
        <v>3232.0899999999997</v>
      </c>
      <c r="D24" s="345">
        <f t="shared" si="2"/>
        <v>4.2243340914717153E-3</v>
      </c>
      <c r="E24" s="295">
        <f t="shared" si="3"/>
        <v>4.9296904179614376E-3</v>
      </c>
      <c r="F24" s="67">
        <f t="shared" si="4"/>
        <v>0.25038299650273882</v>
      </c>
      <c r="H24" s="25">
        <v>1422.1769999999999</v>
      </c>
      <c r="I24" s="188">
        <v>2011.3969999999999</v>
      </c>
      <c r="J24" s="345">
        <f t="shared" si="5"/>
        <v>4.752446149189204E-3</v>
      </c>
      <c r="K24" s="295">
        <f t="shared" si="6"/>
        <v>5.9575864646822033E-3</v>
      </c>
      <c r="L24" s="67">
        <f t="shared" si="7"/>
        <v>0.41430848621514765</v>
      </c>
      <c r="N24" s="40">
        <f t="shared" si="0"/>
        <v>5.5019072452106084</v>
      </c>
      <c r="O24" s="201">
        <f t="shared" si="1"/>
        <v>6.2232085121392045</v>
      </c>
      <c r="P24" s="67">
        <f t="shared" si="8"/>
        <v>0.13110022302838464</v>
      </c>
    </row>
    <row r="25" spans="1:16" ht="20.100000000000001" customHeight="1" x14ac:dyDescent="0.25">
      <c r="A25" s="14" t="s">
        <v>175</v>
      </c>
      <c r="B25" s="25">
        <v>2501.9499999999998</v>
      </c>
      <c r="C25" s="188">
        <v>2160.02</v>
      </c>
      <c r="D25" s="345">
        <f t="shared" si="2"/>
        <v>4.0888059330249985E-3</v>
      </c>
      <c r="E25" s="295">
        <f t="shared" si="3"/>
        <v>3.2945338454699788E-3</v>
      </c>
      <c r="F25" s="67">
        <f t="shared" si="4"/>
        <v>-0.1366654009872299</v>
      </c>
      <c r="H25" s="25">
        <v>2337.2199999999993</v>
      </c>
      <c r="I25" s="188">
        <v>2005.153</v>
      </c>
      <c r="J25" s="345">
        <f t="shared" si="5"/>
        <v>7.8102178482762621E-3</v>
      </c>
      <c r="K25" s="295">
        <f t="shared" si="6"/>
        <v>5.9390922689140507E-3</v>
      </c>
      <c r="L25" s="67">
        <f t="shared" si="7"/>
        <v>-0.14207776760424753</v>
      </c>
      <c r="N25" s="40">
        <f t="shared" si="0"/>
        <v>9.3415935570255186</v>
      </c>
      <c r="O25" s="201">
        <f t="shared" si="1"/>
        <v>9.2830297867612348</v>
      </c>
      <c r="P25" s="67">
        <f t="shared" si="8"/>
        <v>-6.2691413308428373E-3</v>
      </c>
    </row>
    <row r="26" spans="1:16" ht="20.100000000000001" customHeight="1" x14ac:dyDescent="0.25">
      <c r="A26" s="14" t="s">
        <v>177</v>
      </c>
      <c r="B26" s="25">
        <v>2811.49</v>
      </c>
      <c r="C26" s="188">
        <v>2465.44</v>
      </c>
      <c r="D26" s="345">
        <f t="shared" si="2"/>
        <v>4.5946709537122857E-3</v>
      </c>
      <c r="E26" s="295">
        <f t="shared" si="3"/>
        <v>3.7603705169283182E-3</v>
      </c>
      <c r="F26" s="67">
        <f t="shared" si="4"/>
        <v>-0.12308420090414682</v>
      </c>
      <c r="H26" s="25">
        <v>1514.049</v>
      </c>
      <c r="I26" s="188">
        <v>1478.498</v>
      </c>
      <c r="J26" s="345">
        <f t="shared" si="5"/>
        <v>5.0594520511397425E-3</v>
      </c>
      <c r="K26" s="295">
        <f t="shared" si="6"/>
        <v>4.3791850504200361E-3</v>
      </c>
      <c r="L26" s="67">
        <f t="shared" si="7"/>
        <v>-2.348074599963405E-2</v>
      </c>
      <c r="N26" s="40">
        <f t="shared" si="0"/>
        <v>5.385219225392941</v>
      </c>
      <c r="O26" s="201">
        <f t="shared" si="1"/>
        <v>5.9968930495165162</v>
      </c>
      <c r="P26" s="67">
        <f t="shared" si="8"/>
        <v>0.11358382983544064</v>
      </c>
    </row>
    <row r="27" spans="1:16" ht="20.100000000000001" customHeight="1" x14ac:dyDescent="0.25">
      <c r="A27" s="14" t="s">
        <v>176</v>
      </c>
      <c r="B27" s="25">
        <v>1866.19</v>
      </c>
      <c r="C27" s="188">
        <v>2117.4500000000003</v>
      </c>
      <c r="D27" s="345">
        <f t="shared" si="2"/>
        <v>3.0498166406810376E-3</v>
      </c>
      <c r="E27" s="295">
        <f t="shared" si="3"/>
        <v>3.2296046754615271E-3</v>
      </c>
      <c r="F27" s="67">
        <f t="shared" si="4"/>
        <v>0.13463795219136326</v>
      </c>
      <c r="H27" s="25">
        <v>1255.518</v>
      </c>
      <c r="I27" s="188">
        <v>1350.3210000000001</v>
      </c>
      <c r="J27" s="345">
        <f t="shared" si="5"/>
        <v>4.1955267764404369E-3</v>
      </c>
      <c r="K27" s="295">
        <f t="shared" si="6"/>
        <v>3.9995357020897113E-3</v>
      </c>
      <c r="L27" s="67">
        <f t="shared" si="7"/>
        <v>7.5509072749255779E-2</v>
      </c>
      <c r="N27" s="40">
        <f t="shared" ref="N27" si="9">(H27/B27)*10</f>
        <v>6.7277072538165994</v>
      </c>
      <c r="O27" s="201">
        <f t="shared" ref="O27" si="10">(I27/C27)*10</f>
        <v>6.3771092587782476</v>
      </c>
      <c r="P27" s="67">
        <f t="shared" ref="P27" si="11">(O27-N27)/N27</f>
        <v>-5.2112552138688706E-2</v>
      </c>
    </row>
    <row r="28" spans="1:16" ht="20.100000000000001" customHeight="1" x14ac:dyDescent="0.25">
      <c r="A28" s="14" t="s">
        <v>189</v>
      </c>
      <c r="B28" s="25">
        <v>2059.84</v>
      </c>
      <c r="C28" s="188">
        <v>1885.44</v>
      </c>
      <c r="D28" s="345">
        <f t="shared" si="2"/>
        <v>3.3662887000468489E-3</v>
      </c>
      <c r="E28" s="295">
        <f t="shared" si="3"/>
        <v>2.8757353605998637E-3</v>
      </c>
      <c r="F28" s="67">
        <f t="shared" si="4"/>
        <v>-8.4666770234581371E-2</v>
      </c>
      <c r="H28" s="25">
        <v>1217.6339999999998</v>
      </c>
      <c r="I28" s="188">
        <v>1256.076</v>
      </c>
      <c r="J28" s="345">
        <f t="shared" si="5"/>
        <v>4.0689309519292231E-3</v>
      </c>
      <c r="K28" s="295">
        <f t="shared" si="6"/>
        <v>3.7203900454321867E-3</v>
      </c>
      <c r="L28" s="67">
        <f t="shared" si="7"/>
        <v>3.1571063225895667E-2</v>
      </c>
      <c r="N28" s="40">
        <f t="shared" si="0"/>
        <v>5.9113037905856745</v>
      </c>
      <c r="O28" s="201">
        <f t="shared" si="1"/>
        <v>6.6619781059063135</v>
      </c>
      <c r="P28" s="67">
        <f t="shared" si="8"/>
        <v>0.12698963577479486</v>
      </c>
    </row>
    <row r="29" spans="1:16" ht="20.100000000000001" customHeight="1" x14ac:dyDescent="0.25">
      <c r="A29" s="14" t="s">
        <v>190</v>
      </c>
      <c r="B29" s="25">
        <v>2524.0100000000007</v>
      </c>
      <c r="C29" s="188">
        <v>2202.2100000000005</v>
      </c>
      <c r="D29" s="345">
        <f t="shared" si="2"/>
        <v>4.1248574364053754E-3</v>
      </c>
      <c r="E29" s="295">
        <f t="shared" si="3"/>
        <v>3.3588834269277341E-3</v>
      </c>
      <c r="F29" s="67">
        <f>(C29-B29)/B29</f>
        <v>-0.12749553290200913</v>
      </c>
      <c r="H29" s="25">
        <v>1212.6810000000003</v>
      </c>
      <c r="I29" s="188">
        <v>1225.5969999999998</v>
      </c>
      <c r="J29" s="345">
        <f t="shared" si="5"/>
        <v>4.052379660650478E-3</v>
      </c>
      <c r="K29" s="295">
        <f t="shared" si="6"/>
        <v>3.6301138454293775E-3</v>
      </c>
      <c r="L29" s="67">
        <f>(I29-H29)/H29</f>
        <v>1.0650781202970512E-2</v>
      </c>
      <c r="N29" s="40">
        <f t="shared" si="0"/>
        <v>4.8045808059397546</v>
      </c>
      <c r="O29" s="201">
        <f t="shared" si="1"/>
        <v>5.5653048528523597</v>
      </c>
      <c r="P29" s="67">
        <f>(O29-N29)/N29</f>
        <v>0.1583330737141824</v>
      </c>
    </row>
    <row r="30" spans="1:16" ht="20.100000000000001" customHeight="1" x14ac:dyDescent="0.25">
      <c r="A30" s="14" t="s">
        <v>206</v>
      </c>
      <c r="B30" s="25">
        <v>807.93</v>
      </c>
      <c r="C30" s="188">
        <v>1171.92</v>
      </c>
      <c r="D30" s="345">
        <f t="shared" si="2"/>
        <v>1.3203577119722165E-3</v>
      </c>
      <c r="E30" s="295">
        <f t="shared" si="3"/>
        <v>1.7874510903524866E-3</v>
      </c>
      <c r="F30" s="67">
        <f t="shared" si="4"/>
        <v>0.45052170361293692</v>
      </c>
      <c r="H30" s="25">
        <v>728.4369999999999</v>
      </c>
      <c r="I30" s="188">
        <v>1120.413</v>
      </c>
      <c r="J30" s="345">
        <f t="shared" si="5"/>
        <v>2.4341960357796085E-3</v>
      </c>
      <c r="K30" s="295">
        <f t="shared" si="6"/>
        <v>3.3185678032004533E-3</v>
      </c>
      <c r="L30" s="67">
        <f t="shared" si="7"/>
        <v>0.53810556026121703</v>
      </c>
      <c r="N30" s="40">
        <f t="shared" si="0"/>
        <v>9.0160905028901013</v>
      </c>
      <c r="O30" s="201">
        <f t="shared" si="1"/>
        <v>9.5604904771656756</v>
      </c>
      <c r="P30" s="67">
        <f t="shared" si="8"/>
        <v>6.0380934963005006E-2</v>
      </c>
    </row>
    <row r="31" spans="1:16" ht="20.100000000000001" customHeight="1" x14ac:dyDescent="0.25">
      <c r="A31" s="14" t="s">
        <v>179</v>
      </c>
      <c r="B31" s="25">
        <v>881.1099999999999</v>
      </c>
      <c r="C31" s="188">
        <v>1519.4</v>
      </c>
      <c r="D31" s="345">
        <f t="shared" si="2"/>
        <v>1.4399519557335902E-3</v>
      </c>
      <c r="E31" s="295">
        <f t="shared" si="3"/>
        <v>2.3174390629749201E-3</v>
      </c>
      <c r="F31" s="67">
        <f t="shared" si="4"/>
        <v>0.72441579371474651</v>
      </c>
      <c r="H31" s="25">
        <v>676.02299999999991</v>
      </c>
      <c r="I31" s="188">
        <v>1114.117</v>
      </c>
      <c r="J31" s="345">
        <f t="shared" si="5"/>
        <v>2.2590457468467939E-3</v>
      </c>
      <c r="K31" s="295">
        <f t="shared" si="6"/>
        <v>3.299919587864724E-3</v>
      </c>
      <c r="L31" s="67">
        <f t="shared" si="7"/>
        <v>0.64804599843496469</v>
      </c>
      <c r="N31" s="40">
        <f t="shared" si="0"/>
        <v>7.6724018567488734</v>
      </c>
      <c r="O31" s="201">
        <f t="shared" si="1"/>
        <v>7.3326115571936281</v>
      </c>
      <c r="P31" s="67">
        <f t="shared" si="8"/>
        <v>-4.4287343898228637E-2</v>
      </c>
    </row>
    <row r="32" spans="1:16" ht="20.100000000000001" customHeight="1" thickBot="1" x14ac:dyDescent="0.3">
      <c r="A32" s="14" t="s">
        <v>17</v>
      </c>
      <c r="B32" s="25">
        <f>B33-SUM(B7:B31)</f>
        <v>13787.670000000391</v>
      </c>
      <c r="C32" s="188">
        <f>C33-SUM(C7:C31)</f>
        <v>19289.389999999898</v>
      </c>
      <c r="D32" s="345">
        <f t="shared" si="2"/>
        <v>2.2532467434837781E-2</v>
      </c>
      <c r="E32" s="295">
        <f t="shared" si="3"/>
        <v>2.942081472091454E-2</v>
      </c>
      <c r="F32" s="67">
        <f t="shared" si="4"/>
        <v>0.3990318886366841</v>
      </c>
      <c r="H32" s="25">
        <f>H33-SUM(H7:H31)</f>
        <v>9398.7869999998948</v>
      </c>
      <c r="I32" s="188">
        <f>I33-SUM(I7:I31)</f>
        <v>12378.705000000133</v>
      </c>
      <c r="J32" s="345">
        <f t="shared" si="5"/>
        <v>3.1407644115464567E-2</v>
      </c>
      <c r="K32" s="295">
        <f t="shared" si="6"/>
        <v>3.6664669062494729E-2</v>
      </c>
      <c r="L32" s="67">
        <f t="shared" si="7"/>
        <v>0.31705346658034395</v>
      </c>
      <c r="N32" s="40">
        <f t="shared" si="0"/>
        <v>6.8168058852580806</v>
      </c>
      <c r="O32" s="201">
        <f t="shared" si="1"/>
        <v>6.4173646756067448</v>
      </c>
      <c r="P32" s="67">
        <f t="shared" si="8"/>
        <v>-5.859653573459693E-2</v>
      </c>
    </row>
    <row r="33" spans="1:16" ht="26.25" customHeight="1" thickBot="1" x14ac:dyDescent="0.3">
      <c r="A33" s="18" t="s">
        <v>18</v>
      </c>
      <c r="B33" s="23">
        <v>611902.36000000034</v>
      </c>
      <c r="C33" s="193">
        <v>655637.5199999999</v>
      </c>
      <c r="D33" s="341">
        <f>SUM(D7:D32)</f>
        <v>1</v>
      </c>
      <c r="E33" s="342">
        <f>SUM(E7:E32)</f>
        <v>0.99999999999999967</v>
      </c>
      <c r="F33" s="72">
        <f t="shared" si="4"/>
        <v>7.1474082891263141E-2</v>
      </c>
      <c r="G33" s="2"/>
      <c r="H33" s="23">
        <v>299251.57599999988</v>
      </c>
      <c r="I33" s="193">
        <v>337619.43900000019</v>
      </c>
      <c r="J33" s="341">
        <f>SUM(J7:J32)</f>
        <v>0.99999999999999989</v>
      </c>
      <c r="K33" s="342">
        <f>SUM(K7:K32)</f>
        <v>0.99999999999999978</v>
      </c>
      <c r="L33" s="72">
        <f t="shared" si="7"/>
        <v>0.12821273495983299</v>
      </c>
      <c r="N33" s="35">
        <f t="shared" si="0"/>
        <v>4.8905118783983728</v>
      </c>
      <c r="O33" s="194">
        <f t="shared" si="1"/>
        <v>5.1494831930912097</v>
      </c>
      <c r="P33" s="72">
        <f t="shared" si="8"/>
        <v>5.2953825924996888E-2</v>
      </c>
    </row>
    <row r="35" spans="1:16" ht="15.75" thickBot="1" x14ac:dyDescent="0.3"/>
    <row r="36" spans="1:16" x14ac:dyDescent="0.25">
      <c r="A36" s="468" t="s">
        <v>2</v>
      </c>
      <c r="B36" s="461" t="s">
        <v>1</v>
      </c>
      <c r="C36" s="452"/>
      <c r="D36" s="461" t="s">
        <v>116</v>
      </c>
      <c r="E36" s="452"/>
      <c r="F36" s="176" t="s">
        <v>0</v>
      </c>
      <c r="H36" s="471" t="s">
        <v>19</v>
      </c>
      <c r="I36" s="472"/>
      <c r="J36" s="461" t="s">
        <v>116</v>
      </c>
      <c r="K36" s="457"/>
      <c r="L36" s="176" t="s">
        <v>0</v>
      </c>
      <c r="N36" s="451" t="s">
        <v>22</v>
      </c>
      <c r="O36" s="452"/>
      <c r="P36" s="176" t="s">
        <v>0</v>
      </c>
    </row>
    <row r="37" spans="1:16" x14ac:dyDescent="0.25">
      <c r="A37" s="469"/>
      <c r="B37" s="462" t="str">
        <f>B5</f>
        <v>jan-dez</v>
      </c>
      <c r="C37" s="454"/>
      <c r="D37" s="462" t="str">
        <f>B5</f>
        <v>jan-dez</v>
      </c>
      <c r="E37" s="454"/>
      <c r="F37" s="177" t="str">
        <f>F5</f>
        <v>2021/2020</v>
      </c>
      <c r="H37" s="449" t="str">
        <f>B5</f>
        <v>jan-dez</v>
      </c>
      <c r="I37" s="454"/>
      <c r="J37" s="462" t="str">
        <f>B5</f>
        <v>jan-dez</v>
      </c>
      <c r="K37" s="450"/>
      <c r="L37" s="177" t="str">
        <f>L5</f>
        <v>2021/2020</v>
      </c>
      <c r="N37" s="449" t="str">
        <f>B5</f>
        <v>jan-dez</v>
      </c>
      <c r="O37" s="450"/>
      <c r="P37" s="177" t="str">
        <f>P5</f>
        <v>2021/2020</v>
      </c>
    </row>
    <row r="38" spans="1:16" ht="19.5" customHeight="1" thickBot="1" x14ac:dyDescent="0.3">
      <c r="A38" s="470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161</v>
      </c>
      <c r="B39" s="46">
        <v>183555.1</v>
      </c>
      <c r="C39" s="195">
        <v>190101.81999999998</v>
      </c>
      <c r="D39" s="345">
        <f t="shared" ref="D39:D61" si="12">B39/$B$62</f>
        <v>0.41487232684313685</v>
      </c>
      <c r="E39" s="344">
        <f t="shared" ref="E39:E61" si="13">C39/$C$62</f>
        <v>0.40207278061016755</v>
      </c>
      <c r="F39" s="67">
        <f>(C39-B39)/B39</f>
        <v>3.5666238638969831E-2</v>
      </c>
      <c r="H39" s="46">
        <v>71777.489999999991</v>
      </c>
      <c r="I39" s="195">
        <v>76216.416999999987</v>
      </c>
      <c r="J39" s="345">
        <f t="shared" ref="J39:J61" si="14">H39/$H$62</f>
        <v>0.38330328674463771</v>
      </c>
      <c r="K39" s="344">
        <f t="shared" ref="K39:K61" si="15">I39/$I$62</f>
        <v>0.36779537235209914</v>
      </c>
      <c r="L39" s="67">
        <f>(I39-H39)/H39</f>
        <v>6.1842884168838957E-2</v>
      </c>
      <c r="N39" s="40">
        <f t="shared" ref="N39:N62" si="16">(H39/B39)*10</f>
        <v>3.9104056493118411</v>
      </c>
      <c r="O39" s="200">
        <f t="shared" ref="O39:O62" si="17">(I39/C39)*10</f>
        <v>4.009241836821972</v>
      </c>
      <c r="P39" s="76">
        <f t="shared" si="8"/>
        <v>2.5275175103003505E-2</v>
      </c>
    </row>
    <row r="40" spans="1:16" ht="20.100000000000001" customHeight="1" x14ac:dyDescent="0.25">
      <c r="A40" s="45" t="s">
        <v>166</v>
      </c>
      <c r="B40" s="25">
        <v>93348.699999999983</v>
      </c>
      <c r="C40" s="188">
        <v>96009.21</v>
      </c>
      <c r="D40" s="345">
        <f t="shared" si="12"/>
        <v>0.21098728597996963</v>
      </c>
      <c r="E40" s="295">
        <f t="shared" si="13"/>
        <v>0.20306323226619036</v>
      </c>
      <c r="F40" s="67">
        <f t="shared" ref="F40:F62" si="18">(C40-B40)/B40</f>
        <v>2.8500771837208491E-2</v>
      </c>
      <c r="H40" s="25">
        <v>36982.379000000001</v>
      </c>
      <c r="I40" s="188">
        <v>38867.154000000002</v>
      </c>
      <c r="J40" s="345">
        <f t="shared" si="14"/>
        <v>0.19749182400131113</v>
      </c>
      <c r="K40" s="295">
        <f t="shared" si="15"/>
        <v>0.18756010765628595</v>
      </c>
      <c r="L40" s="67">
        <f t="shared" ref="L40:L62" si="19">(I40-H40)/H40</f>
        <v>5.0964136190373294E-2</v>
      </c>
      <c r="N40" s="40">
        <f t="shared" si="16"/>
        <v>3.9617454769054108</v>
      </c>
      <c r="O40" s="201">
        <f t="shared" si="17"/>
        <v>4.048273493761692</v>
      </c>
      <c r="P40" s="67">
        <f t="shared" si="8"/>
        <v>2.1840882348623202E-2</v>
      </c>
    </row>
    <row r="41" spans="1:16" ht="20.100000000000001" customHeight="1" x14ac:dyDescent="0.25">
      <c r="A41" s="45" t="s">
        <v>168</v>
      </c>
      <c r="B41" s="25">
        <v>77139.73000000001</v>
      </c>
      <c r="C41" s="188">
        <v>84009.49000000002</v>
      </c>
      <c r="D41" s="345">
        <f t="shared" si="12"/>
        <v>0.1743516757483248</v>
      </c>
      <c r="E41" s="295">
        <f t="shared" si="13"/>
        <v>0.17768335538261587</v>
      </c>
      <c r="F41" s="67">
        <f t="shared" si="18"/>
        <v>8.9056054513024716E-2</v>
      </c>
      <c r="H41" s="25">
        <v>30818.423000000003</v>
      </c>
      <c r="I41" s="188">
        <v>34091.673999999999</v>
      </c>
      <c r="J41" s="345">
        <f t="shared" si="14"/>
        <v>0.16457531223488783</v>
      </c>
      <c r="K41" s="295">
        <f t="shared" si="15"/>
        <v>0.16451521111175271</v>
      </c>
      <c r="L41" s="67">
        <f t="shared" si="19"/>
        <v>0.10621085316403102</v>
      </c>
      <c r="N41" s="40">
        <f t="shared" si="16"/>
        <v>3.9951427105072828</v>
      </c>
      <c r="O41" s="201">
        <f t="shared" si="17"/>
        <v>4.0580741532891098</v>
      </c>
      <c r="P41" s="67">
        <f t="shared" si="8"/>
        <v>1.5751988687742354E-2</v>
      </c>
    </row>
    <row r="42" spans="1:16" ht="20.100000000000001" customHeight="1" x14ac:dyDescent="0.25">
      <c r="A42" s="45" t="s">
        <v>165</v>
      </c>
      <c r="B42" s="25">
        <v>27837.7</v>
      </c>
      <c r="C42" s="188">
        <v>34633.25</v>
      </c>
      <c r="D42" s="345">
        <f t="shared" si="12"/>
        <v>6.2918934820994851E-2</v>
      </c>
      <c r="E42" s="295">
        <f t="shared" si="13"/>
        <v>7.3250677605648837E-2</v>
      </c>
      <c r="F42" s="67">
        <f t="shared" si="18"/>
        <v>0.24411319900710185</v>
      </c>
      <c r="H42" s="25">
        <v>12805.281999999999</v>
      </c>
      <c r="I42" s="188">
        <v>16896.932000000001</v>
      </c>
      <c r="J42" s="345">
        <f t="shared" si="14"/>
        <v>6.8382255750263035E-2</v>
      </c>
      <c r="K42" s="295">
        <f t="shared" si="15"/>
        <v>8.1539038978283379E-2</v>
      </c>
      <c r="L42" s="67">
        <f t="shared" si="19"/>
        <v>0.31952830089958206</v>
      </c>
      <c r="N42" s="40">
        <f t="shared" si="16"/>
        <v>4.5999784464952205</v>
      </c>
      <c r="O42" s="201">
        <f t="shared" si="17"/>
        <v>4.8788178989843578</v>
      </c>
      <c r="P42" s="67">
        <f t="shared" si="8"/>
        <v>6.0617556306505851E-2</v>
      </c>
    </row>
    <row r="43" spans="1:16" ht="20.100000000000001" customHeight="1" x14ac:dyDescent="0.25">
      <c r="A43" s="45" t="s">
        <v>173</v>
      </c>
      <c r="B43" s="25">
        <v>20552.16</v>
      </c>
      <c r="C43" s="188">
        <v>20815.68</v>
      </c>
      <c r="D43" s="345">
        <f t="shared" si="12"/>
        <v>4.645211405650098E-2</v>
      </c>
      <c r="E43" s="295">
        <f t="shared" si="13"/>
        <v>4.4025976910118239E-2</v>
      </c>
      <c r="F43" s="67">
        <f t="shared" si="18"/>
        <v>1.2822009949319218E-2</v>
      </c>
      <c r="H43" s="25">
        <v>15265.717999999999</v>
      </c>
      <c r="I43" s="188">
        <v>16875.338</v>
      </c>
      <c r="J43" s="345">
        <f t="shared" si="14"/>
        <v>8.1521377856996355E-2</v>
      </c>
      <c r="K43" s="295">
        <f t="shared" si="15"/>
        <v>8.1434833433294676E-2</v>
      </c>
      <c r="L43" s="67">
        <f t="shared" si="19"/>
        <v>0.1054401764790887</v>
      </c>
      <c r="N43" s="40">
        <f t="shared" si="16"/>
        <v>7.4277925045348026</v>
      </c>
      <c r="O43" s="201">
        <f t="shared" si="17"/>
        <v>8.1070318144783151</v>
      </c>
      <c r="P43" s="67">
        <f t="shared" si="8"/>
        <v>9.144564950203235E-2</v>
      </c>
    </row>
    <row r="44" spans="1:16" ht="20.100000000000001" customHeight="1" x14ac:dyDescent="0.25">
      <c r="A44" s="45" t="s">
        <v>174</v>
      </c>
      <c r="B44" s="25">
        <v>10932.300000000001</v>
      </c>
      <c r="C44" s="188">
        <v>13253.18</v>
      </c>
      <c r="D44" s="345">
        <f t="shared" si="12"/>
        <v>2.4709249368430653E-2</v>
      </c>
      <c r="E44" s="295">
        <f t="shared" si="13"/>
        <v>2.803099378284259E-2</v>
      </c>
      <c r="F44" s="67">
        <f t="shared" si="18"/>
        <v>0.21229567428628915</v>
      </c>
      <c r="H44" s="25">
        <v>4505.96</v>
      </c>
      <c r="I44" s="188">
        <v>5828.7779999999993</v>
      </c>
      <c r="J44" s="345">
        <f t="shared" si="14"/>
        <v>2.4062547714330328E-2</v>
      </c>
      <c r="K44" s="295">
        <f t="shared" si="15"/>
        <v>2.812776642160604E-2</v>
      </c>
      <c r="L44" s="67">
        <f t="shared" si="19"/>
        <v>0.29357073742332362</v>
      </c>
      <c r="N44" s="40">
        <f t="shared" si="16"/>
        <v>4.1216944284368333</v>
      </c>
      <c r="O44" s="201">
        <f t="shared" si="17"/>
        <v>4.3980222105185316</v>
      </c>
      <c r="P44" s="67">
        <f t="shared" si="8"/>
        <v>6.7042277606808545E-2</v>
      </c>
    </row>
    <row r="45" spans="1:16" ht="20.100000000000001" customHeight="1" x14ac:dyDescent="0.25">
      <c r="A45" s="45" t="s">
        <v>180</v>
      </c>
      <c r="B45" s="25">
        <v>4905.2299999999996</v>
      </c>
      <c r="C45" s="188">
        <v>5982.0899999999992</v>
      </c>
      <c r="D45" s="345">
        <f t="shared" si="12"/>
        <v>1.1086829969860603E-2</v>
      </c>
      <c r="E45" s="295">
        <f t="shared" si="13"/>
        <v>1.2652354197136445E-2</v>
      </c>
      <c r="F45" s="67">
        <f t="shared" si="18"/>
        <v>0.21953302903227775</v>
      </c>
      <c r="H45" s="25">
        <v>2496.1059999999998</v>
      </c>
      <c r="I45" s="188">
        <v>3096.277</v>
      </c>
      <c r="J45" s="345">
        <f t="shared" si="14"/>
        <v>1.3329605616788922E-2</v>
      </c>
      <c r="K45" s="295">
        <f t="shared" si="15"/>
        <v>1.4941614903259499E-2</v>
      </c>
      <c r="L45" s="67">
        <f t="shared" si="19"/>
        <v>0.24044291388266378</v>
      </c>
      <c r="N45" s="40">
        <f t="shared" si="16"/>
        <v>5.0886625091993647</v>
      </c>
      <c r="O45" s="201">
        <f t="shared" si="17"/>
        <v>5.1759117632800589</v>
      </c>
      <c r="P45" s="67">
        <f t="shared" si="8"/>
        <v>1.7145812661571402E-2</v>
      </c>
    </row>
    <row r="46" spans="1:16" ht="20.100000000000001" customHeight="1" x14ac:dyDescent="0.25">
      <c r="A46" s="45" t="s">
        <v>170</v>
      </c>
      <c r="B46" s="25">
        <v>5947.43</v>
      </c>
      <c r="C46" s="188">
        <v>6895.73</v>
      </c>
      <c r="D46" s="345">
        <f t="shared" si="12"/>
        <v>1.3442416597722851E-2</v>
      </c>
      <c r="E46" s="295">
        <f t="shared" si="13"/>
        <v>1.4584738512429554E-2</v>
      </c>
      <c r="F46" s="67">
        <f t="shared" si="18"/>
        <v>0.1594470216547314</v>
      </c>
      <c r="H46" s="25">
        <v>2221.694</v>
      </c>
      <c r="I46" s="188">
        <v>2551.3059999999996</v>
      </c>
      <c r="J46" s="345">
        <f t="shared" si="14"/>
        <v>1.1864201608900523E-2</v>
      </c>
      <c r="K46" s="295">
        <f t="shared" si="15"/>
        <v>1.2311764016066835E-2</v>
      </c>
      <c r="L46" s="67">
        <f t="shared" si="19"/>
        <v>0.1483606653301488</v>
      </c>
      <c r="N46" s="40">
        <f t="shared" si="16"/>
        <v>3.7355530035662459</v>
      </c>
      <c r="O46" s="201">
        <f t="shared" si="17"/>
        <v>3.6998345352848787</v>
      </c>
      <c r="P46" s="67">
        <f t="shared" si="8"/>
        <v>-9.5617618722763573E-3</v>
      </c>
    </row>
    <row r="47" spans="1:16" ht="20.100000000000001" customHeight="1" x14ac:dyDescent="0.25">
      <c r="A47" s="45" t="s">
        <v>171</v>
      </c>
      <c r="B47" s="25">
        <v>2813.4300000000003</v>
      </c>
      <c r="C47" s="188">
        <v>3262.4800000000005</v>
      </c>
      <c r="D47" s="345">
        <f t="shared" si="12"/>
        <v>6.3589311902000362E-3</v>
      </c>
      <c r="E47" s="295">
        <f t="shared" si="13"/>
        <v>6.900272734290812E-3</v>
      </c>
      <c r="F47" s="67">
        <f t="shared" si="18"/>
        <v>0.15960944469917507</v>
      </c>
      <c r="H47" s="25">
        <v>1655.7559999999999</v>
      </c>
      <c r="I47" s="188">
        <v>2093.4429999999998</v>
      </c>
      <c r="J47" s="345">
        <f t="shared" si="14"/>
        <v>8.8420020935136394E-3</v>
      </c>
      <c r="K47" s="295">
        <f t="shared" si="15"/>
        <v>1.0102267700184535E-2</v>
      </c>
      <c r="L47" s="67">
        <f t="shared" si="19"/>
        <v>0.26434269300549113</v>
      </c>
      <c r="N47" s="40">
        <f t="shared" si="16"/>
        <v>5.8851864094717108</v>
      </c>
      <c r="O47" s="201">
        <f t="shared" si="17"/>
        <v>6.4167228611363116</v>
      </c>
      <c r="P47" s="67">
        <f t="shared" si="8"/>
        <v>9.0317691689279E-2</v>
      </c>
    </row>
    <row r="48" spans="1:16" ht="20.100000000000001" customHeight="1" x14ac:dyDescent="0.25">
      <c r="A48" s="45" t="s">
        <v>183</v>
      </c>
      <c r="B48" s="25">
        <v>2584.88</v>
      </c>
      <c r="C48" s="188">
        <v>3232.0899999999997</v>
      </c>
      <c r="D48" s="345">
        <f t="shared" si="12"/>
        <v>5.8423611232283259E-3</v>
      </c>
      <c r="E48" s="295">
        <f t="shared" si="13"/>
        <v>6.835996696308938E-3</v>
      </c>
      <c r="F48" s="67">
        <f t="shared" si="18"/>
        <v>0.25038299650273882</v>
      </c>
      <c r="H48" s="25">
        <v>1422.1769999999999</v>
      </c>
      <c r="I48" s="188">
        <v>2011.3969999999999</v>
      </c>
      <c r="J48" s="345">
        <f t="shared" si="14"/>
        <v>7.594652842174178E-3</v>
      </c>
      <c r="K48" s="295">
        <f t="shared" si="15"/>
        <v>9.706340676745473E-3</v>
      </c>
      <c r="L48" s="67">
        <f t="shared" si="19"/>
        <v>0.41430848621514765</v>
      </c>
      <c r="N48" s="40">
        <f t="shared" si="16"/>
        <v>5.5019072452106084</v>
      </c>
      <c r="O48" s="201">
        <f t="shared" si="17"/>
        <v>6.2232085121392045</v>
      </c>
      <c r="P48" s="67">
        <f t="shared" si="8"/>
        <v>0.13110022302838464</v>
      </c>
    </row>
    <row r="49" spans="1:16" ht="20.100000000000001" customHeight="1" x14ac:dyDescent="0.25">
      <c r="A49" s="45" t="s">
        <v>177</v>
      </c>
      <c r="B49" s="25">
        <v>2811.49</v>
      </c>
      <c r="C49" s="188">
        <v>2465.44</v>
      </c>
      <c r="D49" s="345">
        <f t="shared" si="12"/>
        <v>6.354546390681658E-3</v>
      </c>
      <c r="E49" s="295">
        <f t="shared" si="13"/>
        <v>5.2145019770327896E-3</v>
      </c>
      <c r="F49" s="67">
        <f t="shared" si="18"/>
        <v>-0.12308420090414682</v>
      </c>
      <c r="H49" s="25">
        <v>1514.049</v>
      </c>
      <c r="I49" s="188">
        <v>1478.498</v>
      </c>
      <c r="J49" s="345">
        <f t="shared" si="14"/>
        <v>8.0852640290491069E-3</v>
      </c>
      <c r="K49" s="295">
        <f t="shared" si="15"/>
        <v>7.134745292891871E-3</v>
      </c>
      <c r="L49" s="67">
        <f t="shared" si="19"/>
        <v>-2.348074599963405E-2</v>
      </c>
      <c r="N49" s="40">
        <f t="shared" si="16"/>
        <v>5.385219225392941</v>
      </c>
      <c r="O49" s="201">
        <f t="shared" si="17"/>
        <v>5.9968930495165162</v>
      </c>
      <c r="P49" s="67">
        <f t="shared" si="8"/>
        <v>0.11358382983544064</v>
      </c>
    </row>
    <row r="50" spans="1:16" ht="20.100000000000001" customHeight="1" x14ac:dyDescent="0.25">
      <c r="A50" s="45" t="s">
        <v>189</v>
      </c>
      <c r="B50" s="25">
        <v>2059.84</v>
      </c>
      <c r="C50" s="188">
        <v>1885.44</v>
      </c>
      <c r="D50" s="345">
        <f t="shared" si="12"/>
        <v>4.6556625979042102E-3</v>
      </c>
      <c r="E50" s="295">
        <f t="shared" si="13"/>
        <v>3.9877793041309881E-3</v>
      </c>
      <c r="F50" s="67">
        <f t="shared" si="18"/>
        <v>-8.4666770234581371E-2</v>
      </c>
      <c r="H50" s="25">
        <v>1217.6339999999998</v>
      </c>
      <c r="I50" s="188">
        <v>1256.076</v>
      </c>
      <c r="J50" s="345">
        <f t="shared" si="14"/>
        <v>6.5023604789192285E-3</v>
      </c>
      <c r="K50" s="295">
        <f t="shared" si="15"/>
        <v>6.0614098419574797E-3</v>
      </c>
      <c r="L50" s="67">
        <f t="shared" si="19"/>
        <v>3.1571063225895667E-2</v>
      </c>
      <c r="N50" s="40">
        <f t="shared" si="16"/>
        <v>5.9113037905856745</v>
      </c>
      <c r="O50" s="201">
        <f t="shared" si="17"/>
        <v>6.6619781059063135</v>
      </c>
      <c r="P50" s="67">
        <f t="shared" si="8"/>
        <v>0.12698963577479486</v>
      </c>
    </row>
    <row r="51" spans="1:16" ht="20.100000000000001" customHeight="1" x14ac:dyDescent="0.25">
      <c r="A51" s="45" t="s">
        <v>190</v>
      </c>
      <c r="B51" s="25">
        <v>2524.0100000000007</v>
      </c>
      <c r="C51" s="188">
        <v>2202.2100000000005</v>
      </c>
      <c r="D51" s="345">
        <f t="shared" si="12"/>
        <v>5.7047823878243979E-3</v>
      </c>
      <c r="E51" s="295">
        <f t="shared" si="13"/>
        <v>4.657760237053582E-3</v>
      </c>
      <c r="F51" s="67">
        <f t="shared" si="18"/>
        <v>-0.12749553290200913</v>
      </c>
      <c r="H51" s="25">
        <v>1212.6810000000003</v>
      </c>
      <c r="I51" s="188">
        <v>1225.5969999999998</v>
      </c>
      <c r="J51" s="345">
        <f t="shared" si="14"/>
        <v>6.4759106660427128E-3</v>
      </c>
      <c r="K51" s="295">
        <f t="shared" si="15"/>
        <v>5.9143282079058583E-3</v>
      </c>
      <c r="L51" s="67">
        <f t="shared" si="19"/>
        <v>1.0650781202970512E-2</v>
      </c>
      <c r="N51" s="40">
        <f t="shared" si="16"/>
        <v>4.8045808059397546</v>
      </c>
      <c r="O51" s="201">
        <f t="shared" si="17"/>
        <v>5.5653048528523597</v>
      </c>
      <c r="P51" s="67">
        <f t="shared" si="8"/>
        <v>0.1583330737141824</v>
      </c>
    </row>
    <row r="52" spans="1:16" ht="20.100000000000001" customHeight="1" x14ac:dyDescent="0.25">
      <c r="A52" s="45" t="s">
        <v>179</v>
      </c>
      <c r="B52" s="25">
        <v>881.1099999999999</v>
      </c>
      <c r="C52" s="188">
        <v>1519.4</v>
      </c>
      <c r="D52" s="345">
        <f t="shared" si="12"/>
        <v>1.9914900534213228E-3</v>
      </c>
      <c r="E52" s="295">
        <f t="shared" si="13"/>
        <v>3.213590395184479E-3</v>
      </c>
      <c r="F52" s="67">
        <f t="shared" si="18"/>
        <v>0.72441579371474651</v>
      </c>
      <c r="H52" s="25">
        <v>676.02299999999991</v>
      </c>
      <c r="I52" s="188">
        <v>1114.117</v>
      </c>
      <c r="J52" s="345">
        <f t="shared" si="14"/>
        <v>3.6100710377998755E-3</v>
      </c>
      <c r="K52" s="295">
        <f t="shared" si="15"/>
        <v>5.3763623768722122E-3</v>
      </c>
      <c r="L52" s="67">
        <f t="shared" si="19"/>
        <v>0.64804599843496469</v>
      </c>
      <c r="N52" s="40">
        <f t="shared" si="16"/>
        <v>7.6724018567488734</v>
      </c>
      <c r="O52" s="201">
        <f t="shared" si="17"/>
        <v>7.3326115571936281</v>
      </c>
      <c r="P52" s="67">
        <f t="shared" si="8"/>
        <v>-4.4287343898228637E-2</v>
      </c>
    </row>
    <row r="53" spans="1:16" ht="20.100000000000001" customHeight="1" x14ac:dyDescent="0.25">
      <c r="A53" s="45" t="s">
        <v>188</v>
      </c>
      <c r="B53" s="25">
        <v>1229.7900000000002</v>
      </c>
      <c r="C53" s="188">
        <v>1839.62</v>
      </c>
      <c r="D53" s="345">
        <f t="shared" si="12"/>
        <v>2.779578659641826E-3</v>
      </c>
      <c r="E53" s="295">
        <f t="shared" si="13"/>
        <v>3.8908682129717457E-3</v>
      </c>
      <c r="F53" s="67">
        <f t="shared" si="18"/>
        <v>0.49588141064734598</v>
      </c>
      <c r="H53" s="25">
        <v>646.80199999999991</v>
      </c>
      <c r="I53" s="188">
        <v>978.22</v>
      </c>
      <c r="J53" s="345">
        <f t="shared" si="14"/>
        <v>3.4540262201005517E-3</v>
      </c>
      <c r="K53" s="295">
        <f t="shared" si="15"/>
        <v>4.7205681309089942E-3</v>
      </c>
      <c r="L53" s="67">
        <f t="shared" si="19"/>
        <v>0.51239482871110509</v>
      </c>
      <c r="N53" s="40">
        <f t="shared" si="16"/>
        <v>5.2594508005431804</v>
      </c>
      <c r="O53" s="201">
        <f t="shared" si="17"/>
        <v>5.3175112251443233</v>
      </c>
      <c r="P53" s="67">
        <f t="shared" si="8"/>
        <v>1.1039256151069349E-2</v>
      </c>
    </row>
    <row r="54" spans="1:16" ht="20.100000000000001" customHeight="1" x14ac:dyDescent="0.25">
      <c r="A54" s="45" t="s">
        <v>187</v>
      </c>
      <c r="B54" s="25">
        <v>1594.5899999999997</v>
      </c>
      <c r="C54" s="188">
        <v>1612.6899999999998</v>
      </c>
      <c r="D54" s="345">
        <f t="shared" si="12"/>
        <v>3.6041017855717302E-3</v>
      </c>
      <c r="E54" s="295">
        <f t="shared" si="13"/>
        <v>3.4109023920034596E-3</v>
      </c>
      <c r="F54" s="67">
        <f t="shared" si="18"/>
        <v>1.1350880163553101E-2</v>
      </c>
      <c r="H54" s="25">
        <v>1029.2540000000001</v>
      </c>
      <c r="I54" s="188">
        <v>917.04</v>
      </c>
      <c r="J54" s="345">
        <f t="shared" si="14"/>
        <v>5.4963811230382313E-3</v>
      </c>
      <c r="K54" s="295">
        <f t="shared" si="15"/>
        <v>4.4253335637880883E-3</v>
      </c>
      <c r="L54" s="67">
        <f t="shared" si="19"/>
        <v>-0.10902459451214196</v>
      </c>
      <c r="N54" s="40">
        <f t="shared" si="16"/>
        <v>6.454662326993148</v>
      </c>
      <c r="O54" s="201">
        <f t="shared" si="17"/>
        <v>5.6863997420458992</v>
      </c>
      <c r="P54" s="67">
        <f t="shared" si="8"/>
        <v>-0.11902444249242977</v>
      </c>
    </row>
    <row r="55" spans="1:16" ht="20.100000000000001" customHeight="1" x14ac:dyDescent="0.25">
      <c r="A55" s="45" t="s">
        <v>194</v>
      </c>
      <c r="B55" s="25">
        <v>497.78</v>
      </c>
      <c r="C55" s="188">
        <v>726.8</v>
      </c>
      <c r="D55" s="345">
        <f t="shared" si="12"/>
        <v>1.1250853114731034E-3</v>
      </c>
      <c r="E55" s="295">
        <f t="shared" si="13"/>
        <v>1.5372104114914301E-3</v>
      </c>
      <c r="F55" s="67">
        <f t="shared" si="18"/>
        <v>0.46008276748764515</v>
      </c>
      <c r="H55" s="25">
        <v>231.24999999999997</v>
      </c>
      <c r="I55" s="188">
        <v>330.58999999999992</v>
      </c>
      <c r="J55" s="345">
        <f t="shared" si="14"/>
        <v>1.2349120185130111E-3</v>
      </c>
      <c r="K55" s="295">
        <f t="shared" si="15"/>
        <v>1.5953186587855533E-3</v>
      </c>
      <c r="L55" s="67">
        <f t="shared" si="19"/>
        <v>0.4295783783783782</v>
      </c>
      <c r="N55" s="40">
        <f t="shared" si="16"/>
        <v>4.6456265820241871</v>
      </c>
      <c r="O55" s="201">
        <f t="shared" si="17"/>
        <v>4.5485690698954313</v>
      </c>
      <c r="P55" s="67">
        <f t="shared" si="8"/>
        <v>-2.0892232816195486E-2</v>
      </c>
    </row>
    <row r="56" spans="1:16" ht="20.100000000000001" customHeight="1" x14ac:dyDescent="0.25">
      <c r="A56" s="45" t="s">
        <v>191</v>
      </c>
      <c r="B56" s="25"/>
      <c r="C56" s="188">
        <v>499.57</v>
      </c>
      <c r="D56" s="345">
        <f t="shared" si="12"/>
        <v>0</v>
      </c>
      <c r="E56" s="295">
        <f t="shared" si="13"/>
        <v>1.0566100787957812E-3</v>
      </c>
      <c r="F56" s="67"/>
      <c r="H56" s="25"/>
      <c r="I56" s="188">
        <v>312.67700000000002</v>
      </c>
      <c r="J56" s="345">
        <f t="shared" si="14"/>
        <v>0</v>
      </c>
      <c r="K56" s="295">
        <f t="shared" si="15"/>
        <v>1.5088764096708629E-3</v>
      </c>
      <c r="L56" s="67"/>
      <c r="N56" s="40"/>
      <c r="O56" s="201">
        <f t="shared" ref="O56:O57" si="20">(I56/C56)*10</f>
        <v>6.2589226734992103</v>
      </c>
      <c r="P56" s="67"/>
    </row>
    <row r="57" spans="1:16" ht="20.100000000000001" customHeight="1" x14ac:dyDescent="0.25">
      <c r="A57" s="45" t="s">
        <v>195</v>
      </c>
      <c r="B57" s="25">
        <v>271.58999999999997</v>
      </c>
      <c r="C57" s="188">
        <v>244.3</v>
      </c>
      <c r="D57" s="345">
        <f t="shared" si="12"/>
        <v>6.1384933051344005E-4</v>
      </c>
      <c r="E57" s="295">
        <f t="shared" si="13"/>
        <v>5.1670404998260377E-4</v>
      </c>
      <c r="F57" s="67">
        <f t="shared" si="18"/>
        <v>-0.10048234471077715</v>
      </c>
      <c r="H57" s="25">
        <v>168.07999999999998</v>
      </c>
      <c r="I57" s="188">
        <v>222.28800000000001</v>
      </c>
      <c r="J57" s="345">
        <f t="shared" si="14"/>
        <v>8.9757410625585692E-4</v>
      </c>
      <c r="K57" s="295">
        <f t="shared" si="15"/>
        <v>1.0726888109867908E-3</v>
      </c>
      <c r="L57" s="67">
        <f t="shared" si="19"/>
        <v>0.32251308900523579</v>
      </c>
      <c r="N57" s="40">
        <f t="shared" ref="N56:N57" si="21">(H57/B57)*10</f>
        <v>6.1887403807209393</v>
      </c>
      <c r="O57" s="201">
        <f t="shared" si="20"/>
        <v>9.0989766680311099</v>
      </c>
      <c r="P57" s="67">
        <f t="shared" ref="P56:P57" si="22">(O57-N57)/N57</f>
        <v>0.4702469498278018</v>
      </c>
    </row>
    <row r="58" spans="1:16" ht="20.100000000000001" customHeight="1" x14ac:dyDescent="0.25">
      <c r="A58" s="45" t="s">
        <v>228</v>
      </c>
      <c r="B58" s="25">
        <v>0.12000000000000001</v>
      </c>
      <c r="C58" s="188">
        <v>550.83999999999992</v>
      </c>
      <c r="D58" s="345">
        <f t="shared" si="12"/>
        <v>2.712247124769425E-7</v>
      </c>
      <c r="E58" s="295">
        <f t="shared" si="13"/>
        <v>1.1650481330021179E-3</v>
      </c>
      <c r="F58" s="67">
        <f t="shared" si="18"/>
        <v>4589.3333333333321</v>
      </c>
      <c r="H58" s="25">
        <v>8.0999999999999989E-2</v>
      </c>
      <c r="I58" s="188">
        <v>158.90199999999999</v>
      </c>
      <c r="J58" s="345">
        <f t="shared" si="14"/>
        <v>4.3255296648455738E-7</v>
      </c>
      <c r="K58" s="295">
        <f t="shared" si="15"/>
        <v>7.668088130867299E-4</v>
      </c>
      <c r="L58" s="67">
        <f t="shared" si="19"/>
        <v>1960.7530864197533</v>
      </c>
      <c r="N58" s="40">
        <f t="shared" ref="N58:N59" si="23">(H58/B58)*10</f>
        <v>6.7499999999999982</v>
      </c>
      <c r="O58" s="201">
        <f t="shared" ref="O58:O59" si="24">(I58/C58)*10</f>
        <v>2.8847215162297584</v>
      </c>
      <c r="P58" s="67">
        <f t="shared" ref="P58:P59" si="25">(O58-N58)/N58</f>
        <v>-0.57263384944744311</v>
      </c>
    </row>
    <row r="59" spans="1:16" ht="20.100000000000001" customHeight="1" x14ac:dyDescent="0.25">
      <c r="A59" s="45" t="s">
        <v>186</v>
      </c>
      <c r="B59" s="25">
        <v>340.96999999999997</v>
      </c>
      <c r="C59" s="188">
        <v>240.82000000000002</v>
      </c>
      <c r="D59" s="345">
        <f t="shared" si="12"/>
        <v>7.7066241844385886E-4</v>
      </c>
      <c r="E59" s="295">
        <f t="shared" si="13"/>
        <v>5.09343713945193E-4</v>
      </c>
      <c r="F59" s="67">
        <f t="shared" ref="F59:F60" si="26">(C59-B59)/B59</f>
        <v>-0.29372085520720287</v>
      </c>
      <c r="H59" s="25">
        <v>202.61200000000002</v>
      </c>
      <c r="I59" s="188">
        <v>151.90300000000002</v>
      </c>
      <c r="J59" s="345">
        <f t="shared" si="14"/>
        <v>1.08198051414036E-3</v>
      </c>
      <c r="K59" s="295">
        <f t="shared" si="15"/>
        <v>7.3303394000272845E-4</v>
      </c>
      <c r="L59" s="67">
        <f t="shared" ref="L59:L60" si="27">(I59-H59)/H59</f>
        <v>-0.25027639034213173</v>
      </c>
      <c r="N59" s="40">
        <f t="shared" si="23"/>
        <v>5.942223656040122</v>
      </c>
      <c r="O59" s="201">
        <f t="shared" si="24"/>
        <v>6.3077402209118851</v>
      </c>
      <c r="P59" s="67">
        <f t="shared" si="25"/>
        <v>6.1511748131564292E-2</v>
      </c>
    </row>
    <row r="60" spans="1:16" ht="20.100000000000001" customHeight="1" x14ac:dyDescent="0.25">
      <c r="A60" s="45" t="s">
        <v>152</v>
      </c>
      <c r="B60" s="25">
        <v>97.62</v>
      </c>
      <c r="C60" s="188">
        <v>157.43</v>
      </c>
      <c r="D60" s="345">
        <f t="shared" si="12"/>
        <v>2.2064130359999271E-4</v>
      </c>
      <c r="E60" s="295">
        <f t="shared" si="13"/>
        <v>3.3297060412919077E-4</v>
      </c>
      <c r="F60" s="67">
        <f t="shared" si="26"/>
        <v>0.61268182749436595</v>
      </c>
      <c r="H60" s="25">
        <v>66.311000000000007</v>
      </c>
      <c r="I60" s="188">
        <v>120.55500000000001</v>
      </c>
      <c r="J60" s="345">
        <f t="shared" si="14"/>
        <v>3.5411135506861101E-4</v>
      </c>
      <c r="K60" s="295">
        <f t="shared" si="15"/>
        <v>5.8175879763420677E-4</v>
      </c>
      <c r="L60" s="67">
        <f t="shared" si="27"/>
        <v>0.81802415888766555</v>
      </c>
      <c r="N60" s="40">
        <f t="shared" ref="N57:N60" si="28">(H60/B60)*10</f>
        <v>6.7927678754353611</v>
      </c>
      <c r="O60" s="201">
        <f t="shared" ref="O57:O60" si="29">(I60/C60)*10</f>
        <v>7.6576891316775706</v>
      </c>
      <c r="P60" s="67">
        <f t="shared" ref="P57:P60" si="30">(O60-N60)/N60</f>
        <v>0.12732972362709732</v>
      </c>
    </row>
    <row r="61" spans="1:16" ht="20.100000000000001" customHeight="1" thickBot="1" x14ac:dyDescent="0.3">
      <c r="A61" s="14" t="s">
        <v>17</v>
      </c>
      <c r="B61" s="25">
        <f>B62-SUM(B39:B60)</f>
        <v>511.99000000004889</v>
      </c>
      <c r="C61" s="188">
        <f>C62-SUM(C39:C60)</f>
        <v>664.9199999999837</v>
      </c>
      <c r="D61" s="345">
        <f t="shared" si="12"/>
        <v>1.1572028378423586E-3</v>
      </c>
      <c r="E61" s="295">
        <f t="shared" si="13"/>
        <v>1.4063317925273207E-3</v>
      </c>
      <c r="F61" s="67">
        <f t="shared" ref="F61" si="31">(C61-B61)/B61</f>
        <v>0.2986972401803164</v>
      </c>
      <c r="H61" s="25">
        <f>H62-SUM(H39:H60)</f>
        <v>344.54200000001583</v>
      </c>
      <c r="I61" s="188">
        <f>I62-SUM(I39:I60)</f>
        <v>429.87800000008428</v>
      </c>
      <c r="J61" s="345">
        <f t="shared" si="14"/>
        <v>1.8399094343028301E-3</v>
      </c>
      <c r="K61" s="295">
        <f t="shared" si="15"/>
        <v>2.0744499059304599E-3</v>
      </c>
      <c r="L61" s="67">
        <f t="shared" ref="L61" si="32">(I61-H61)/H61</f>
        <v>0.24767952818543032</v>
      </c>
      <c r="N61" s="40">
        <f t="shared" si="16"/>
        <v>6.7294673724092835</v>
      </c>
      <c r="O61" s="201">
        <f t="shared" si="17"/>
        <v>6.4651085844927936</v>
      </c>
      <c r="P61" s="67">
        <f t="shared" ref="P61" si="33">(O61-N61)/N61</f>
        <v>-3.9283761000217791E-2</v>
      </c>
    </row>
    <row r="62" spans="1:16" ht="26.25" customHeight="1" thickBot="1" x14ac:dyDescent="0.3">
      <c r="A62" s="18" t="s">
        <v>18</v>
      </c>
      <c r="B62" s="47">
        <v>442437.56000000006</v>
      </c>
      <c r="C62" s="199">
        <v>472804.50000000006</v>
      </c>
      <c r="D62" s="351">
        <f>SUM(D39:D61)</f>
        <v>0.99999999999999989</v>
      </c>
      <c r="E62" s="352">
        <f>SUM(E39:E61)</f>
        <v>0.99999999999999978</v>
      </c>
      <c r="F62" s="72">
        <f t="shared" si="18"/>
        <v>6.8635538085871362E-2</v>
      </c>
      <c r="G62" s="2"/>
      <c r="H62" s="47">
        <v>187260.30399999992</v>
      </c>
      <c r="I62" s="199">
        <v>207225.05700000006</v>
      </c>
      <c r="J62" s="351">
        <f>SUM(J39:J61)</f>
        <v>1.0000000000000004</v>
      </c>
      <c r="K62" s="352">
        <f>SUM(K39:K61)</f>
        <v>1.0000000000000002</v>
      </c>
      <c r="L62" s="72">
        <f t="shared" si="19"/>
        <v>0.1066149769787843</v>
      </c>
      <c r="M62" s="2"/>
      <c r="N62" s="35">
        <f t="shared" si="16"/>
        <v>4.2324685092287346</v>
      </c>
      <c r="O62" s="194">
        <f t="shared" si="17"/>
        <v>4.3828909623322119</v>
      </c>
      <c r="P62" s="72">
        <f t="shared" si="8"/>
        <v>3.5540123399733954E-2</v>
      </c>
    </row>
    <row r="64" spans="1:16" ht="15.75" thickBot="1" x14ac:dyDescent="0.3"/>
    <row r="65" spans="1:16" x14ac:dyDescent="0.25">
      <c r="A65" s="468" t="s">
        <v>15</v>
      </c>
      <c r="B65" s="461" t="s">
        <v>1</v>
      </c>
      <c r="C65" s="452"/>
      <c r="D65" s="461" t="s">
        <v>116</v>
      </c>
      <c r="E65" s="452"/>
      <c r="F65" s="176" t="s">
        <v>0</v>
      </c>
      <c r="H65" s="471" t="s">
        <v>19</v>
      </c>
      <c r="I65" s="472"/>
      <c r="J65" s="461" t="s">
        <v>116</v>
      </c>
      <c r="K65" s="457"/>
      <c r="L65" s="176" t="s">
        <v>0</v>
      </c>
      <c r="N65" s="451" t="s">
        <v>22</v>
      </c>
      <c r="O65" s="452"/>
      <c r="P65" s="176" t="s">
        <v>0</v>
      </c>
    </row>
    <row r="66" spans="1:16" x14ac:dyDescent="0.25">
      <c r="A66" s="469"/>
      <c r="B66" s="462" t="str">
        <f>B5</f>
        <v>jan-dez</v>
      </c>
      <c r="C66" s="454"/>
      <c r="D66" s="462" t="str">
        <f>B5</f>
        <v>jan-dez</v>
      </c>
      <c r="E66" s="454"/>
      <c r="F66" s="177" t="str">
        <f>F37</f>
        <v>2021/2020</v>
      </c>
      <c r="H66" s="449" t="str">
        <f>B5</f>
        <v>jan-dez</v>
      </c>
      <c r="I66" s="454"/>
      <c r="J66" s="462" t="str">
        <f>B5</f>
        <v>jan-dez</v>
      </c>
      <c r="K66" s="450"/>
      <c r="L66" s="177" t="str">
        <f>L37</f>
        <v>2021/2020</v>
      </c>
      <c r="N66" s="449" t="str">
        <f>B5</f>
        <v>jan-dez</v>
      </c>
      <c r="O66" s="450"/>
      <c r="P66" s="177" t="str">
        <f>P37</f>
        <v>2021/2020</v>
      </c>
    </row>
    <row r="67" spans="1:16" ht="19.5" customHeight="1" thickBot="1" x14ac:dyDescent="0.3">
      <c r="A67" s="470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163</v>
      </c>
      <c r="B68" s="46">
        <v>89577.199999999983</v>
      </c>
      <c r="C68" s="195">
        <v>87222.220000000016</v>
      </c>
      <c r="D68" s="345">
        <f>B68/$B$96</f>
        <v>0.52858882788638129</v>
      </c>
      <c r="E68" s="344">
        <f>C68/$C$96</f>
        <v>0.4770594502021574</v>
      </c>
      <c r="F68" s="76">
        <f t="shared" ref="F68:F91" si="34">(C68-B68)/B68</f>
        <v>-2.628994878160924E-2</v>
      </c>
      <c r="H68" s="25">
        <v>46847.119000000006</v>
      </c>
      <c r="I68" s="195">
        <v>50446.885999999999</v>
      </c>
      <c r="J68" s="343">
        <f>H68/$H$96</f>
        <v>0.41831044654979888</v>
      </c>
      <c r="K68" s="344">
        <f>I68/$I$96</f>
        <v>0.38687929055102999</v>
      </c>
      <c r="L68" s="76">
        <f t="shared" ref="L68:L82" si="35">(I68-H68)/H68</f>
        <v>7.6840733791975382E-2</v>
      </c>
      <c r="N68" s="49">
        <f t="shared" ref="N68:N96" si="36">(H68/B68)*10</f>
        <v>5.229803900992664</v>
      </c>
      <c r="O68" s="197">
        <f t="shared" ref="O68:O96" si="37">(I68/C68)*10</f>
        <v>5.7837195613686498</v>
      </c>
      <c r="P68" s="76">
        <f t="shared" si="8"/>
        <v>0.10591518742621452</v>
      </c>
    </row>
    <row r="69" spans="1:16" ht="20.100000000000001" customHeight="1" x14ac:dyDescent="0.25">
      <c r="A69" s="45" t="s">
        <v>162</v>
      </c>
      <c r="B69" s="25">
        <v>34231.870000000003</v>
      </c>
      <c r="C69" s="188">
        <v>41579.300000000003</v>
      </c>
      <c r="D69" s="345">
        <f t="shared" ref="D69:D95" si="38">B69/$B$96</f>
        <v>0.20199988434176311</v>
      </c>
      <c r="E69" s="295">
        <f t="shared" ref="E69:E95" si="39">C69/$C$96</f>
        <v>0.22741679812541529</v>
      </c>
      <c r="F69" s="67">
        <f t="shared" si="34"/>
        <v>0.21463712032091731</v>
      </c>
      <c r="H69" s="25">
        <v>30759.176000000003</v>
      </c>
      <c r="I69" s="188">
        <v>38695.300999999999</v>
      </c>
      <c r="J69" s="294">
        <f t="shared" ref="J69:J96" si="40">H69/$H$96</f>
        <v>0.27465690362013206</v>
      </c>
      <c r="K69" s="295">
        <f t="shared" ref="K69:K96" si="41">I69/$I$96</f>
        <v>0.2967558909094718</v>
      </c>
      <c r="L69" s="67">
        <f t="shared" si="35"/>
        <v>0.25800837447661135</v>
      </c>
      <c r="N69" s="48">
        <f t="shared" si="36"/>
        <v>8.9855377459659671</v>
      </c>
      <c r="O69" s="191">
        <f t="shared" si="37"/>
        <v>9.3063858698919883</v>
      </c>
      <c r="P69" s="67">
        <f t="shared" si="8"/>
        <v>3.5707170009949059E-2</v>
      </c>
    </row>
    <row r="70" spans="1:16" ht="20.100000000000001" customHeight="1" x14ac:dyDescent="0.25">
      <c r="A70" s="45" t="s">
        <v>167</v>
      </c>
      <c r="B70" s="25">
        <v>12484.16</v>
      </c>
      <c r="C70" s="188">
        <v>12468.29</v>
      </c>
      <c r="D70" s="345">
        <f t="shared" si="38"/>
        <v>7.3668159995468122E-2</v>
      </c>
      <c r="E70" s="295">
        <f t="shared" si="39"/>
        <v>6.8194957344138413E-2</v>
      </c>
      <c r="F70" s="67">
        <f t="shared" si="34"/>
        <v>-1.2712108784250587E-3</v>
      </c>
      <c r="H70" s="25">
        <v>11076.594999999999</v>
      </c>
      <c r="I70" s="188">
        <v>11430.775000000001</v>
      </c>
      <c r="J70" s="294">
        <f t="shared" si="40"/>
        <v>9.890587723657604E-2</v>
      </c>
      <c r="K70" s="295">
        <f t="shared" si="41"/>
        <v>8.7663094258156007E-2</v>
      </c>
      <c r="L70" s="67">
        <f t="shared" si="35"/>
        <v>3.1975530386368925E-2</v>
      </c>
      <c r="N70" s="48">
        <f t="shared" si="36"/>
        <v>8.8725192564017128</v>
      </c>
      <c r="O70" s="191">
        <f t="shared" si="37"/>
        <v>9.1678770705525778</v>
      </c>
      <c r="P70" s="67">
        <f t="shared" si="8"/>
        <v>3.3289058678318231E-2</v>
      </c>
    </row>
    <row r="71" spans="1:16" ht="20.100000000000001" customHeight="1" x14ac:dyDescent="0.25">
      <c r="A71" s="45" t="s">
        <v>169</v>
      </c>
      <c r="B71" s="25">
        <v>6656.36</v>
      </c>
      <c r="C71" s="188">
        <v>7545.42</v>
      </c>
      <c r="D71" s="345">
        <f t="shared" si="38"/>
        <v>3.9278717468170396E-2</v>
      </c>
      <c r="E71" s="295">
        <f t="shared" si="39"/>
        <v>4.1269459969539436E-2</v>
      </c>
      <c r="F71" s="67">
        <f t="shared" si="34"/>
        <v>0.13356549225102016</v>
      </c>
      <c r="H71" s="25">
        <v>4251.8720000000003</v>
      </c>
      <c r="I71" s="188">
        <v>4986.8969999999999</v>
      </c>
      <c r="J71" s="294">
        <f t="shared" si="40"/>
        <v>3.7966101501195545E-2</v>
      </c>
      <c r="K71" s="295">
        <f t="shared" si="41"/>
        <v>3.8244722843964241E-2</v>
      </c>
      <c r="L71" s="67">
        <f t="shared" si="35"/>
        <v>0.17287091427023193</v>
      </c>
      <c r="N71" s="48">
        <f t="shared" si="36"/>
        <v>6.3876833584721995</v>
      </c>
      <c r="O71" s="191">
        <f t="shared" si="37"/>
        <v>6.6091708612641842</v>
      </c>
      <c r="P71" s="67">
        <f t="shared" si="8"/>
        <v>3.4674151857921755E-2</v>
      </c>
    </row>
    <row r="72" spans="1:16" ht="20.100000000000001" customHeight="1" x14ac:dyDescent="0.25">
      <c r="A72" s="45" t="s">
        <v>184</v>
      </c>
      <c r="B72" s="25">
        <v>2273.8200000000002</v>
      </c>
      <c r="C72" s="188">
        <v>4223.82</v>
      </c>
      <c r="D72" s="345">
        <f t="shared" si="38"/>
        <v>1.3417653695634734E-2</v>
      </c>
      <c r="E72" s="295">
        <f t="shared" si="39"/>
        <v>2.3102063292505925E-2</v>
      </c>
      <c r="F72" s="67">
        <f t="shared" si="34"/>
        <v>0.8575876718473755</v>
      </c>
      <c r="H72" s="25">
        <v>2046.5520000000001</v>
      </c>
      <c r="I72" s="188">
        <v>3816.6</v>
      </c>
      <c r="J72" s="294">
        <f t="shared" si="40"/>
        <v>1.8274209797349204E-2</v>
      </c>
      <c r="K72" s="295">
        <f t="shared" si="41"/>
        <v>2.9269665927785137E-2</v>
      </c>
      <c r="L72" s="67">
        <f t="shared" si="35"/>
        <v>0.86489275620653649</v>
      </c>
      <c r="N72" s="48">
        <f t="shared" si="36"/>
        <v>9.0005013589466181</v>
      </c>
      <c r="O72" s="191">
        <f t="shared" si="37"/>
        <v>9.0358964160404565</v>
      </c>
      <c r="P72" s="67">
        <f t="shared" ref="P72:P76" si="42">(O72-N72)/N72</f>
        <v>3.9325650519073845E-3</v>
      </c>
    </row>
    <row r="73" spans="1:16" ht="20.100000000000001" customHeight="1" x14ac:dyDescent="0.25">
      <c r="A73" s="45" t="s">
        <v>164</v>
      </c>
      <c r="B73" s="25">
        <v>7121.2200000000012</v>
      </c>
      <c r="C73" s="188">
        <v>7451.8</v>
      </c>
      <c r="D73" s="345">
        <f t="shared" si="38"/>
        <v>4.2021824001208533E-2</v>
      </c>
      <c r="E73" s="295">
        <f t="shared" si="39"/>
        <v>4.0757408043689283E-2</v>
      </c>
      <c r="F73" s="67">
        <f t="shared" si="34"/>
        <v>4.6421820980112813E-2</v>
      </c>
      <c r="H73" s="25">
        <v>3119.3209999999999</v>
      </c>
      <c r="I73" s="188">
        <v>3379.38</v>
      </c>
      <c r="J73" s="294">
        <f t="shared" si="40"/>
        <v>2.7853250921196778E-2</v>
      </c>
      <c r="K73" s="295">
        <f t="shared" si="41"/>
        <v>2.5916607358129892E-2</v>
      </c>
      <c r="L73" s="67">
        <f t="shared" si="35"/>
        <v>8.3370387337500754E-2</v>
      </c>
      <c r="N73" s="48">
        <f t="shared" si="36"/>
        <v>4.3803182600734134</v>
      </c>
      <c r="O73" s="191">
        <f t="shared" si="37"/>
        <v>4.5349848358785803</v>
      </c>
      <c r="P73" s="67">
        <f t="shared" si="42"/>
        <v>3.5309437949966369E-2</v>
      </c>
    </row>
    <row r="74" spans="1:16" ht="20.100000000000001" customHeight="1" x14ac:dyDescent="0.25">
      <c r="A74" s="45" t="s">
        <v>196</v>
      </c>
      <c r="B74" s="25">
        <v>555.16999999999996</v>
      </c>
      <c r="C74" s="188">
        <v>804.81000000000017</v>
      </c>
      <c r="D74" s="345">
        <f t="shared" si="38"/>
        <v>3.276019562764658E-3</v>
      </c>
      <c r="E74" s="295">
        <f t="shared" si="39"/>
        <v>4.4018853924745133E-3</v>
      </c>
      <c r="F74" s="67">
        <f t="shared" si="34"/>
        <v>0.4496640668624029</v>
      </c>
      <c r="H74" s="25">
        <v>1508.1559999999999</v>
      </c>
      <c r="I74" s="188">
        <v>2278.913</v>
      </c>
      <c r="J74" s="294">
        <f t="shared" si="40"/>
        <v>1.3466728014304537E-2</v>
      </c>
      <c r="K74" s="295">
        <f t="shared" si="41"/>
        <v>1.7477079649029663E-2</v>
      </c>
      <c r="L74" s="67">
        <f t="shared" si="35"/>
        <v>0.51105920077233391</v>
      </c>
      <c r="N74" s="48">
        <f t="shared" si="36"/>
        <v>27.165660968712288</v>
      </c>
      <c r="O74" s="191">
        <f t="shared" si="37"/>
        <v>28.316161578509206</v>
      </c>
      <c r="P74" s="67">
        <f t="shared" si="42"/>
        <v>4.2351283523783673E-2</v>
      </c>
    </row>
    <row r="75" spans="1:16" ht="20.100000000000001" customHeight="1" x14ac:dyDescent="0.25">
      <c r="A75" s="45" t="s">
        <v>178</v>
      </c>
      <c r="B75" s="25">
        <v>2145.71</v>
      </c>
      <c r="C75" s="188">
        <v>3335.57</v>
      </c>
      <c r="D75" s="345">
        <f t="shared" si="38"/>
        <v>1.2661685494568789E-2</v>
      </c>
      <c r="E75" s="295">
        <f t="shared" si="39"/>
        <v>1.8243805194488399E-2</v>
      </c>
      <c r="F75" s="67">
        <f t="shared" si="34"/>
        <v>0.5545297360780348</v>
      </c>
      <c r="H75" s="25">
        <v>1351.4509999999996</v>
      </c>
      <c r="I75" s="188">
        <v>2127.0909999999999</v>
      </c>
      <c r="J75" s="294">
        <f t="shared" si="40"/>
        <v>1.2067467186192858E-2</v>
      </c>
      <c r="K75" s="295">
        <f t="shared" si="41"/>
        <v>1.6312750345333128E-2</v>
      </c>
      <c r="L75" s="67">
        <f t="shared" si="35"/>
        <v>0.57393127830753798</v>
      </c>
      <c r="N75" s="48">
        <f t="shared" si="36"/>
        <v>6.298386081996167</v>
      </c>
      <c r="O75" s="191">
        <f t="shared" si="37"/>
        <v>6.3769940370011717</v>
      </c>
      <c r="P75" s="67">
        <f t="shared" si="42"/>
        <v>1.2480650436737161E-2</v>
      </c>
    </row>
    <row r="76" spans="1:16" ht="20.100000000000001" customHeight="1" x14ac:dyDescent="0.25">
      <c r="A76" s="45" t="s">
        <v>175</v>
      </c>
      <c r="B76" s="25">
        <v>2501.9499999999998</v>
      </c>
      <c r="C76" s="188">
        <v>2160.02</v>
      </c>
      <c r="D76" s="345">
        <f t="shared" si="38"/>
        <v>1.4763832961181325E-2</v>
      </c>
      <c r="E76" s="295">
        <f t="shared" si="39"/>
        <v>1.1814167922183864E-2</v>
      </c>
      <c r="F76" s="67">
        <f t="shared" si="34"/>
        <v>-0.1366654009872299</v>
      </c>
      <c r="H76" s="25">
        <v>2337.2199999999993</v>
      </c>
      <c r="I76" s="188">
        <v>2005.153</v>
      </c>
      <c r="J76" s="294">
        <f t="shared" si="40"/>
        <v>2.0869662057236019E-2</v>
      </c>
      <c r="K76" s="295">
        <f t="shared" si="41"/>
        <v>1.5377602694570076E-2</v>
      </c>
      <c r="L76" s="67">
        <f t="shared" si="35"/>
        <v>-0.14207776760424753</v>
      </c>
      <c r="N76" s="48">
        <f t="shared" si="36"/>
        <v>9.3415935570255186</v>
      </c>
      <c r="O76" s="191">
        <f t="shared" si="37"/>
        <v>9.2830297867612348</v>
      </c>
      <c r="P76" s="67">
        <f t="shared" si="42"/>
        <v>-6.2691413308428373E-3</v>
      </c>
    </row>
    <row r="77" spans="1:16" ht="20.100000000000001" customHeight="1" x14ac:dyDescent="0.25">
      <c r="A77" s="45" t="s">
        <v>176</v>
      </c>
      <c r="B77" s="25">
        <v>1866.19</v>
      </c>
      <c r="C77" s="188">
        <v>2117.4500000000003</v>
      </c>
      <c r="D77" s="345">
        <f t="shared" si="38"/>
        <v>1.1012257412748847E-2</v>
      </c>
      <c r="E77" s="295">
        <f t="shared" si="39"/>
        <v>1.1581332518600858E-2</v>
      </c>
      <c r="F77" s="67">
        <f t="shared" si="34"/>
        <v>0.13463795219136326</v>
      </c>
      <c r="H77" s="25">
        <v>1255.518</v>
      </c>
      <c r="I77" s="188">
        <v>1350.3210000000001</v>
      </c>
      <c r="J77" s="294">
        <f t="shared" si="40"/>
        <v>1.1210855788833254E-2</v>
      </c>
      <c r="K77" s="295">
        <f t="shared" si="41"/>
        <v>1.0355668544063501E-2</v>
      </c>
      <c r="L77" s="67">
        <f t="shared" si="35"/>
        <v>7.5509072749255779E-2</v>
      </c>
      <c r="N77" s="48">
        <f t="shared" ref="N77:N78" si="43">(H77/B77)*10</f>
        <v>6.7277072538165994</v>
      </c>
      <c r="O77" s="191">
        <f t="shared" ref="O77:O78" si="44">(I77/C77)*10</f>
        <v>6.3771092587782476</v>
      </c>
      <c r="P77" s="67">
        <f t="shared" ref="P77:P78" si="45">(O77-N77)/N77</f>
        <v>-5.2112552138688706E-2</v>
      </c>
    </row>
    <row r="78" spans="1:16" ht="20.100000000000001" customHeight="1" x14ac:dyDescent="0.25">
      <c r="A78" s="45" t="s">
        <v>206</v>
      </c>
      <c r="B78" s="25">
        <v>807.93</v>
      </c>
      <c r="C78" s="188">
        <v>1171.92</v>
      </c>
      <c r="D78" s="345">
        <f t="shared" si="38"/>
        <v>4.7675387455093938E-3</v>
      </c>
      <c r="E78" s="295">
        <f t="shared" si="39"/>
        <v>6.4097830906036588E-3</v>
      </c>
      <c r="F78" s="67">
        <f t="shared" si="34"/>
        <v>0.45052170361293692</v>
      </c>
      <c r="H78" s="25">
        <v>728.4369999999999</v>
      </c>
      <c r="I78" s="188">
        <v>1120.413</v>
      </c>
      <c r="J78" s="294">
        <f t="shared" si="40"/>
        <v>6.5044086649895328E-3</v>
      </c>
      <c r="K78" s="295">
        <f t="shared" si="41"/>
        <v>8.5924944220372914E-3</v>
      </c>
      <c r="L78" s="67">
        <f t="shared" si="35"/>
        <v>0.53810556026121703</v>
      </c>
      <c r="N78" s="48">
        <f t="shared" si="43"/>
        <v>9.0160905028901013</v>
      </c>
      <c r="O78" s="191">
        <f t="shared" si="44"/>
        <v>9.5604904771656756</v>
      </c>
      <c r="P78" s="67">
        <f t="shared" si="45"/>
        <v>6.0380934963005006E-2</v>
      </c>
    </row>
    <row r="79" spans="1:16" ht="20.100000000000001" customHeight="1" x14ac:dyDescent="0.25">
      <c r="A79" s="45" t="s">
        <v>200</v>
      </c>
      <c r="B79" s="25">
        <v>1505.3999999999999</v>
      </c>
      <c r="C79" s="188">
        <v>1784.8299999999997</v>
      </c>
      <c r="D79" s="345">
        <f t="shared" si="38"/>
        <v>8.8832607125491573E-3</v>
      </c>
      <c r="E79" s="295">
        <f t="shared" si="39"/>
        <v>9.7620768939877516E-3</v>
      </c>
      <c r="F79" s="67">
        <f t="shared" si="34"/>
        <v>0.18561844028165261</v>
      </c>
      <c r="H79" s="25">
        <v>756.51299999999992</v>
      </c>
      <c r="I79" s="188">
        <v>909.28300000000002</v>
      </c>
      <c r="J79" s="294">
        <f t="shared" si="40"/>
        <v>6.7551067729635181E-3</v>
      </c>
      <c r="K79" s="295">
        <f t="shared" si="41"/>
        <v>6.9733295718215826E-3</v>
      </c>
      <c r="L79" s="67">
        <f t="shared" ref="L79:L80" si="46">(I79-H79)/H79</f>
        <v>0.20193968907341991</v>
      </c>
      <c r="N79" s="48">
        <f t="shared" ref="N79:N80" si="47">(H79/B79)*10</f>
        <v>5.0253288162614584</v>
      </c>
      <c r="O79" s="191">
        <f t="shared" ref="O79:O80" si="48">(I79/C79)*10</f>
        <v>5.0945076001636025</v>
      </c>
      <c r="P79" s="67">
        <f t="shared" ref="P79:P80" si="49">(O79-N79)/N79</f>
        <v>1.3766021375215978E-2</v>
      </c>
    </row>
    <row r="80" spans="1:16" ht="20.100000000000001" customHeight="1" x14ac:dyDescent="0.25">
      <c r="A80" s="45" t="s">
        <v>181</v>
      </c>
      <c r="B80" s="25">
        <v>900.89</v>
      </c>
      <c r="C80" s="188">
        <v>1124.26</v>
      </c>
      <c r="D80" s="345">
        <f t="shared" si="38"/>
        <v>5.3160892409515152E-3</v>
      </c>
      <c r="E80" s="295">
        <f t="shared" si="39"/>
        <v>6.1491080768670799E-3</v>
      </c>
      <c r="F80" s="67">
        <f t="shared" si="34"/>
        <v>0.24794370011877145</v>
      </c>
      <c r="H80" s="25">
        <v>603.75799999999992</v>
      </c>
      <c r="I80" s="188">
        <v>698.07099999999991</v>
      </c>
      <c r="J80" s="294">
        <f t="shared" si="40"/>
        <v>5.3911165505826182E-3</v>
      </c>
      <c r="K80" s="295">
        <f t="shared" si="41"/>
        <v>5.3535358601569192E-3</v>
      </c>
      <c r="L80" s="67">
        <f t="shared" si="46"/>
        <v>0.15620993841903544</v>
      </c>
      <c r="N80" s="48">
        <f t="shared" si="47"/>
        <v>6.7017948917181887</v>
      </c>
      <c r="O80" s="191">
        <f t="shared" si="48"/>
        <v>6.209159802892569</v>
      </c>
      <c r="P80" s="67">
        <f t="shared" si="49"/>
        <v>-7.3507932842647644E-2</v>
      </c>
    </row>
    <row r="81" spans="1:16" ht="20.100000000000001" customHeight="1" x14ac:dyDescent="0.25">
      <c r="A81" s="45" t="s">
        <v>204</v>
      </c>
      <c r="B81" s="25">
        <v>611.66</v>
      </c>
      <c r="C81" s="188">
        <v>734.2</v>
      </c>
      <c r="D81" s="345">
        <f t="shared" si="38"/>
        <v>3.6093631243774532E-3</v>
      </c>
      <c r="E81" s="295">
        <f t="shared" si="39"/>
        <v>4.0156860068274337E-3</v>
      </c>
      <c r="F81" s="67">
        <f t="shared" si="34"/>
        <v>0.20034005820226938</v>
      </c>
      <c r="H81" s="25">
        <v>532.51499999999999</v>
      </c>
      <c r="I81" s="188">
        <v>689.28600000000006</v>
      </c>
      <c r="J81" s="294">
        <f t="shared" si="40"/>
        <v>4.7549687622085385E-3</v>
      </c>
      <c r="K81" s="295">
        <f t="shared" si="41"/>
        <v>5.2861633256561617E-3</v>
      </c>
      <c r="L81" s="67">
        <f t="shared" si="35"/>
        <v>0.29439734091997422</v>
      </c>
      <c r="N81" s="48">
        <f t="shared" ref="N81" si="50">(H81/B81)*10</f>
        <v>8.7060621914135297</v>
      </c>
      <c r="O81" s="191">
        <f t="shared" ref="O81" si="51">(I81/C81)*10</f>
        <v>9.3882593298828656</v>
      </c>
      <c r="P81" s="67">
        <f t="shared" ref="P81" si="52">(O81-N81)/N81</f>
        <v>7.8358863452889407E-2</v>
      </c>
    </row>
    <row r="82" spans="1:16" ht="20.100000000000001" customHeight="1" x14ac:dyDescent="0.25">
      <c r="A82" s="45" t="s">
        <v>197</v>
      </c>
      <c r="B82" s="25">
        <v>851.57</v>
      </c>
      <c r="C82" s="188">
        <v>518.88</v>
      </c>
      <c r="D82" s="345">
        <f t="shared" si="38"/>
        <v>5.0250553507277052E-3</v>
      </c>
      <c r="E82" s="295">
        <f t="shared" si="39"/>
        <v>2.8379993942013329E-3</v>
      </c>
      <c r="F82" s="67">
        <f t="shared" si="34"/>
        <v>-0.39067839402515359</v>
      </c>
      <c r="H82" s="25">
        <v>795.74900000000014</v>
      </c>
      <c r="I82" s="188">
        <v>605.97099999999989</v>
      </c>
      <c r="J82" s="294">
        <f t="shared" si="40"/>
        <v>7.1054555037110383E-3</v>
      </c>
      <c r="K82" s="295">
        <f t="shared" si="41"/>
        <v>4.6472170863925705E-3</v>
      </c>
      <c r="L82" s="67">
        <f t="shared" si="35"/>
        <v>-0.2384897750421304</v>
      </c>
      <c r="N82" s="48">
        <f t="shared" ref="N82" si="53">(H82/B82)*10</f>
        <v>9.3444931127212101</v>
      </c>
      <c r="O82" s="191">
        <f t="shared" ref="O82" si="54">(I82/C82)*10</f>
        <v>11.678442028985504</v>
      </c>
      <c r="P82" s="67">
        <f t="shared" ref="P82" si="55">(O82-N82)/N82</f>
        <v>0.2497673108760658</v>
      </c>
    </row>
    <row r="83" spans="1:16" ht="20.100000000000001" customHeight="1" x14ac:dyDescent="0.25">
      <c r="A83" s="45" t="s">
        <v>229</v>
      </c>
      <c r="B83" s="25">
        <v>50.94</v>
      </c>
      <c r="C83" s="188">
        <v>810.51</v>
      </c>
      <c r="D83" s="345">
        <f t="shared" si="38"/>
        <v>3.0059339756692848E-4</v>
      </c>
      <c r="E83" s="295">
        <f t="shared" si="39"/>
        <v>4.4330613802692764E-3</v>
      </c>
      <c r="F83" s="67">
        <f t="shared" si="34"/>
        <v>14.911071849234393</v>
      </c>
      <c r="H83" s="25">
        <v>35.844999999999999</v>
      </c>
      <c r="I83" s="188">
        <v>583.93399999999997</v>
      </c>
      <c r="J83" s="294">
        <f t="shared" si="40"/>
        <v>3.2006958542269245E-4</v>
      </c>
      <c r="K83" s="295">
        <f t="shared" si="41"/>
        <v>4.4782144065071755E-3</v>
      </c>
      <c r="L83" s="67">
        <f t="shared" ref="L83" si="56">(I83-H83)/H83</f>
        <v>15.290528665085786</v>
      </c>
      <c r="N83" s="48">
        <f t="shared" ref="N83" si="57">(H83/B83)*10</f>
        <v>7.0367098547310558</v>
      </c>
      <c r="O83" s="191">
        <f t="shared" ref="O83" si="58">(I83/C83)*10</f>
        <v>7.2045255456441009</v>
      </c>
      <c r="P83" s="67">
        <f t="shared" ref="P83" si="59">(O83-N83)/N83</f>
        <v>2.3848601743926671E-2</v>
      </c>
    </row>
    <row r="84" spans="1:16" ht="20.100000000000001" customHeight="1" x14ac:dyDescent="0.25">
      <c r="A84" s="45" t="s">
        <v>205</v>
      </c>
      <c r="B84" s="25">
        <v>691.86</v>
      </c>
      <c r="C84" s="188">
        <v>788.08999999999992</v>
      </c>
      <c r="D84" s="345">
        <f t="shared" si="38"/>
        <v>4.082617747166375E-3</v>
      </c>
      <c r="E84" s="295">
        <f t="shared" si="39"/>
        <v>4.3104358282765346E-3</v>
      </c>
      <c r="F84" s="67">
        <f t="shared" si="34"/>
        <v>0.139088833000896</v>
      </c>
      <c r="H84" s="25">
        <v>462.55199999999991</v>
      </c>
      <c r="I84" s="188">
        <v>516.00300000000004</v>
      </c>
      <c r="J84" s="294">
        <f t="shared" si="40"/>
        <v>4.1302504359446842E-3</v>
      </c>
      <c r="K84" s="295">
        <f t="shared" si="41"/>
        <v>3.9572487103010315E-3</v>
      </c>
      <c r="L84" s="67">
        <f t="shared" ref="L84:L93" si="60">(I84-H84)/H84</f>
        <v>0.11555673740465969</v>
      </c>
      <c r="N84" s="48">
        <f t="shared" ref="N84:N92" si="61">(H84/B84)*10</f>
        <v>6.6856300407596905</v>
      </c>
      <c r="O84" s="191">
        <f t="shared" ref="O84:O92" si="62">(I84/C84)*10</f>
        <v>6.5475136088517818</v>
      </c>
      <c r="P84" s="67">
        <f t="shared" ref="P84:P92" si="63">(O84-N84)/N84</f>
        <v>-2.0658700984928335E-2</v>
      </c>
    </row>
    <row r="85" spans="1:16" ht="20.100000000000001" customHeight="1" x14ac:dyDescent="0.25">
      <c r="A85" s="45" t="s">
        <v>215</v>
      </c>
      <c r="B85" s="25">
        <v>380.62</v>
      </c>
      <c r="C85" s="188">
        <v>662.17000000000007</v>
      </c>
      <c r="D85" s="345">
        <f t="shared" si="38"/>
        <v>2.2460121511960014E-3</v>
      </c>
      <c r="E85" s="295">
        <f t="shared" si="39"/>
        <v>3.6217199715893786E-3</v>
      </c>
      <c r="F85" s="67">
        <f t="shared" si="34"/>
        <v>0.73971415059639556</v>
      </c>
      <c r="H85" s="25">
        <v>559.91200000000003</v>
      </c>
      <c r="I85" s="188">
        <v>473.32399999999996</v>
      </c>
      <c r="J85" s="294">
        <f t="shared" si="40"/>
        <v>4.9996038977037412E-3</v>
      </c>
      <c r="K85" s="295">
        <f t="shared" si="41"/>
        <v>3.6299416642045202E-3</v>
      </c>
      <c r="L85" s="67">
        <f t="shared" si="60"/>
        <v>-0.15464573004329266</v>
      </c>
      <c r="N85" s="48">
        <f t="shared" si="61"/>
        <v>14.710524933004049</v>
      </c>
      <c r="O85" s="191">
        <f t="shared" si="62"/>
        <v>7.1480737574942976</v>
      </c>
      <c r="P85" s="67">
        <f t="shared" si="63"/>
        <v>-0.51408438583608151</v>
      </c>
    </row>
    <row r="86" spans="1:16" ht="20.100000000000001" customHeight="1" x14ac:dyDescent="0.25">
      <c r="A86" s="45" t="s">
        <v>216</v>
      </c>
      <c r="B86" s="25">
        <v>237.75</v>
      </c>
      <c r="C86" s="188">
        <v>398.6</v>
      </c>
      <c r="D86" s="345">
        <f t="shared" si="38"/>
        <v>1.4029462165594277E-3</v>
      </c>
      <c r="E86" s="295">
        <f t="shared" si="39"/>
        <v>2.1801313570163649E-3</v>
      </c>
      <c r="F86" s="67">
        <f t="shared" si="34"/>
        <v>0.67655099894847537</v>
      </c>
      <c r="H86" s="25">
        <v>251.15100000000001</v>
      </c>
      <c r="I86" s="188">
        <v>435.77799999999996</v>
      </c>
      <c r="J86" s="294">
        <f t="shared" si="40"/>
        <v>2.2425944050354202E-3</v>
      </c>
      <c r="K86" s="295">
        <f t="shared" si="41"/>
        <v>3.3419998110041267E-3</v>
      </c>
      <c r="L86" s="67">
        <f t="shared" si="60"/>
        <v>0.73512349144538525</v>
      </c>
      <c r="N86" s="48">
        <f t="shared" si="61"/>
        <v>10.563659305993692</v>
      </c>
      <c r="O86" s="191">
        <f t="shared" si="62"/>
        <v>10.932714500752631</v>
      </c>
      <c r="P86" s="67">
        <f t="shared" si="63"/>
        <v>3.4936302285851047E-2</v>
      </c>
    </row>
    <row r="87" spans="1:16" ht="20.100000000000001" customHeight="1" x14ac:dyDescent="0.25">
      <c r="A87" s="45" t="s">
        <v>208</v>
      </c>
      <c r="B87" s="25">
        <v>319.01000000000005</v>
      </c>
      <c r="C87" s="188">
        <v>370.68</v>
      </c>
      <c r="D87" s="345">
        <f t="shared" si="38"/>
        <v>1.8824558256345871E-3</v>
      </c>
      <c r="E87" s="295">
        <f t="shared" si="39"/>
        <v>2.0274237115374461E-3</v>
      </c>
      <c r="F87" s="67">
        <f t="shared" si="34"/>
        <v>0.16196984420551064</v>
      </c>
      <c r="H87" s="25">
        <v>356.94900000000001</v>
      </c>
      <c r="I87" s="188">
        <v>414.68799999999999</v>
      </c>
      <c r="J87" s="294">
        <f t="shared" si="40"/>
        <v>3.1872930240492304E-3</v>
      </c>
      <c r="K87" s="295">
        <f t="shared" si="41"/>
        <v>3.1802597139499456E-3</v>
      </c>
      <c r="L87" s="67">
        <f t="shared" si="60"/>
        <v>0.16175700170052298</v>
      </c>
      <c r="N87" s="48">
        <f t="shared" si="61"/>
        <v>11.189273063540327</v>
      </c>
      <c r="O87" s="191">
        <f t="shared" si="62"/>
        <v>11.187223481169742</v>
      </c>
      <c r="P87" s="67">
        <f t="shared" si="63"/>
        <v>-1.8317386294410099E-4</v>
      </c>
    </row>
    <row r="88" spans="1:16" ht="20.100000000000001" customHeight="1" x14ac:dyDescent="0.25">
      <c r="A88" s="45" t="s">
        <v>203</v>
      </c>
      <c r="B88" s="25">
        <v>298.76</v>
      </c>
      <c r="C88" s="188">
        <v>412.84000000000009</v>
      </c>
      <c r="D88" s="345">
        <f t="shared" si="38"/>
        <v>1.7629619838456134E-3</v>
      </c>
      <c r="E88" s="295">
        <f t="shared" si="39"/>
        <v>2.258016631787848E-3</v>
      </c>
      <c r="F88" s="67">
        <f t="shared" si="34"/>
        <v>0.38184495916454714</v>
      </c>
      <c r="H88" s="25">
        <v>205.04000000000002</v>
      </c>
      <c r="I88" s="188">
        <v>316.46499999999997</v>
      </c>
      <c r="J88" s="294">
        <f t="shared" si="40"/>
        <v>1.830856961781807E-3</v>
      </c>
      <c r="K88" s="295">
        <f t="shared" si="41"/>
        <v>2.4269833956496682E-3</v>
      </c>
      <c r="L88" s="67">
        <f t="shared" si="60"/>
        <v>0.5434305501365585</v>
      </c>
      <c r="N88" s="48">
        <f t="shared" si="61"/>
        <v>6.8630338733431531</v>
      </c>
      <c r="O88" s="191">
        <f t="shared" si="62"/>
        <v>7.6655605077027396</v>
      </c>
      <c r="P88" s="67">
        <f t="shared" si="63"/>
        <v>0.11693467483479809</v>
      </c>
    </row>
    <row r="89" spans="1:16" ht="20.100000000000001" customHeight="1" x14ac:dyDescent="0.25">
      <c r="A89" s="45" t="s">
        <v>172</v>
      </c>
      <c r="B89" s="25">
        <v>229.7</v>
      </c>
      <c r="C89" s="188">
        <v>510.79999999999995</v>
      </c>
      <c r="D89" s="345">
        <f t="shared" si="38"/>
        <v>1.355443726366774E-3</v>
      </c>
      <c r="E89" s="295">
        <f t="shared" si="39"/>
        <v>2.7938060641343678E-3</v>
      </c>
      <c r="F89" s="67">
        <f t="shared" si="34"/>
        <v>1.2237701349586416</v>
      </c>
      <c r="H89" s="25">
        <v>133.62300000000002</v>
      </c>
      <c r="I89" s="188">
        <v>288.15500000000003</v>
      </c>
      <c r="J89" s="294">
        <f t="shared" si="40"/>
        <v>1.1931554809021187E-3</v>
      </c>
      <c r="K89" s="295">
        <f t="shared" si="41"/>
        <v>2.2098728149192808E-3</v>
      </c>
      <c r="L89" s="67">
        <f t="shared" si="60"/>
        <v>1.1564775525171564</v>
      </c>
      <c r="N89" s="48">
        <f t="shared" si="61"/>
        <v>5.8172834131475852</v>
      </c>
      <c r="O89" s="191">
        <f t="shared" si="62"/>
        <v>5.6412490211433051</v>
      </c>
      <c r="P89" s="67">
        <f t="shared" si="63"/>
        <v>-3.0260583764309398E-2</v>
      </c>
    </row>
    <row r="90" spans="1:16" ht="20.100000000000001" customHeight="1" x14ac:dyDescent="0.25">
      <c r="A90" s="45" t="s">
        <v>185</v>
      </c>
      <c r="B90" s="25">
        <v>184.94000000000003</v>
      </c>
      <c r="C90" s="188">
        <v>197.37</v>
      </c>
      <c r="D90" s="345">
        <f t="shared" si="38"/>
        <v>1.0913180790347028E-3</v>
      </c>
      <c r="E90" s="295">
        <f t="shared" si="39"/>
        <v>1.0795095984303059E-3</v>
      </c>
      <c r="F90" s="67">
        <f t="shared" si="34"/>
        <v>6.7210987347247633E-2</v>
      </c>
      <c r="H90" s="25">
        <v>211.24100000000001</v>
      </c>
      <c r="I90" s="188">
        <v>221.53700000000003</v>
      </c>
      <c r="J90" s="294">
        <f t="shared" si="40"/>
        <v>1.8862273481454871E-3</v>
      </c>
      <c r="K90" s="295">
        <f t="shared" si="41"/>
        <v>1.6989765709384628E-3</v>
      </c>
      <c r="L90" s="67">
        <f t="shared" si="60"/>
        <v>4.874053805842625E-2</v>
      </c>
      <c r="N90" s="48">
        <f t="shared" si="61"/>
        <v>11.42213690926787</v>
      </c>
      <c r="O90" s="191">
        <f t="shared" si="62"/>
        <v>11.224451537721034</v>
      </c>
      <c r="P90" s="67">
        <f t="shared" si="63"/>
        <v>-1.7307214325756753E-2</v>
      </c>
    </row>
    <row r="91" spans="1:16" ht="20.100000000000001" customHeight="1" x14ac:dyDescent="0.25">
      <c r="A91" s="45" t="s">
        <v>209</v>
      </c>
      <c r="B91" s="25">
        <v>270.33000000000004</v>
      </c>
      <c r="C91" s="188">
        <v>494.14</v>
      </c>
      <c r="D91" s="345">
        <f t="shared" si="38"/>
        <v>1.5951985309043538E-3</v>
      </c>
      <c r="E91" s="295">
        <f t="shared" si="39"/>
        <v>2.7026846682289673E-3</v>
      </c>
      <c r="F91" s="67">
        <f t="shared" si="34"/>
        <v>0.82791403099914884</v>
      </c>
      <c r="H91" s="25">
        <v>112.291</v>
      </c>
      <c r="I91" s="188">
        <v>208.05699999999996</v>
      </c>
      <c r="J91" s="294">
        <f t="shared" si="40"/>
        <v>1.0026763514213854E-3</v>
      </c>
      <c r="K91" s="295">
        <f t="shared" si="41"/>
        <v>1.5955978839640496E-3</v>
      </c>
      <c r="L91" s="67">
        <f t="shared" si="60"/>
        <v>0.8528377162907087</v>
      </c>
      <c r="N91" s="48">
        <f t="shared" si="61"/>
        <v>4.1538489993711378</v>
      </c>
      <c r="O91" s="191">
        <f t="shared" si="62"/>
        <v>4.2104869065447028</v>
      </c>
      <c r="P91" s="67">
        <f t="shared" si="63"/>
        <v>1.3635042386504552E-2</v>
      </c>
    </row>
    <row r="92" spans="1:16" ht="20.100000000000001" customHeight="1" x14ac:dyDescent="0.25">
      <c r="A92" s="45" t="s">
        <v>219</v>
      </c>
      <c r="B92" s="25">
        <v>155.78000000000003</v>
      </c>
      <c r="C92" s="188">
        <v>255.41</v>
      </c>
      <c r="D92" s="345">
        <f t="shared" si="38"/>
        <v>9.1924694685858121E-4</v>
      </c>
      <c r="E92" s="295">
        <f t="shared" si="39"/>
        <v>1.3969577267826134E-3</v>
      </c>
      <c r="F92" s="67">
        <f t="shared" ref="F92" si="64">(C92-B92)/B92</f>
        <v>0.63955578379766309</v>
      </c>
      <c r="H92" s="25">
        <v>116.414</v>
      </c>
      <c r="I92" s="188">
        <v>204.34</v>
      </c>
      <c r="J92" s="294">
        <f t="shared" si="40"/>
        <v>1.0394917203904958E-3</v>
      </c>
      <c r="K92" s="295">
        <f t="shared" si="41"/>
        <v>1.5670920546254821E-3</v>
      </c>
      <c r="L92" s="67">
        <f t="shared" si="60"/>
        <v>0.75528716477399627</v>
      </c>
      <c r="N92" s="48">
        <f t="shared" si="61"/>
        <v>7.4729747079214262</v>
      </c>
      <c r="O92" s="191">
        <f t="shared" si="62"/>
        <v>8.0004698328178225</v>
      </c>
      <c r="P92" s="67">
        <f t="shared" si="63"/>
        <v>7.0587034683423505E-2</v>
      </c>
    </row>
    <row r="93" spans="1:16" ht="20.100000000000001" customHeight="1" x14ac:dyDescent="0.25">
      <c r="A93" s="45" t="s">
        <v>230</v>
      </c>
      <c r="B93" s="25">
        <v>458.82000000000005</v>
      </c>
      <c r="C93" s="188">
        <v>426.1</v>
      </c>
      <c r="D93" s="345">
        <f t="shared" si="38"/>
        <v>2.7074649130674937E-3</v>
      </c>
      <c r="E93" s="295">
        <f t="shared" si="39"/>
        <v>2.3305418244472481E-3</v>
      </c>
      <c r="F93" s="67">
        <f t="shared" ref="F93" si="65">(C93-B93)/B93</f>
        <v>-7.1313369077198083E-2</v>
      </c>
      <c r="H93" s="25">
        <v>210.32799999999997</v>
      </c>
      <c r="I93" s="188">
        <v>201.20099999999996</v>
      </c>
      <c r="J93" s="294">
        <f t="shared" si="40"/>
        <v>1.8780749271246771E-3</v>
      </c>
      <c r="K93" s="295">
        <f t="shared" si="41"/>
        <v>1.5430189315978348E-3</v>
      </c>
      <c r="L93" s="67">
        <f t="shared" si="60"/>
        <v>-4.3394127267886398E-2</v>
      </c>
      <c r="N93" s="48">
        <f t="shared" si="36"/>
        <v>4.5841070572337728</v>
      </c>
      <c r="O93" s="191">
        <f t="shared" si="37"/>
        <v>4.7219197371509027</v>
      </c>
      <c r="P93" s="67">
        <f t="shared" ref="P93" si="66">(O93-N93)/N93</f>
        <v>3.0063146038367496E-2</v>
      </c>
    </row>
    <row r="94" spans="1:16" ht="20.100000000000001" customHeight="1" x14ac:dyDescent="0.25">
      <c r="A94" s="45" t="s">
        <v>207</v>
      </c>
      <c r="B94" s="25">
        <v>295.63</v>
      </c>
      <c r="C94" s="188">
        <v>382.64</v>
      </c>
      <c r="D94" s="345">
        <f t="shared" si="38"/>
        <v>1.7444920715098363E-3</v>
      </c>
      <c r="E94" s="295">
        <f t="shared" si="39"/>
        <v>2.0928385911910229E-3</v>
      </c>
      <c r="F94" s="67">
        <f t="shared" ref="F94" si="67">(C94-B94)/B94</f>
        <v>0.29432060345702393</v>
      </c>
      <c r="H94" s="25">
        <v>136.43500000000003</v>
      </c>
      <c r="I94" s="188">
        <v>180.64499999999998</v>
      </c>
      <c r="J94" s="294">
        <f t="shared" si="40"/>
        <v>1.2182645804755211E-3</v>
      </c>
      <c r="K94" s="295">
        <f t="shared" ref="K94" si="68">I94/$I$96</f>
        <v>1.3853741030039159E-3</v>
      </c>
      <c r="L94" s="67">
        <f t="shared" ref="L94" si="69">(I94-H94)/H94</f>
        <v>0.32403708725766805</v>
      </c>
      <c r="N94" s="48">
        <f t="shared" si="36"/>
        <v>4.6150593647464753</v>
      </c>
      <c r="O94" s="191">
        <f t="shared" si="37"/>
        <v>4.7210171440518502</v>
      </c>
      <c r="P94" s="67">
        <f t="shared" ref="P94" si="70">(O94-N94)/N94</f>
        <v>2.295913680217539E-2</v>
      </c>
    </row>
    <row r="95" spans="1:16" ht="20.100000000000001" customHeight="1" thickBot="1" x14ac:dyDescent="0.3">
      <c r="A95" s="14" t="s">
        <v>17</v>
      </c>
      <c r="B95" s="25">
        <f>B96-SUM(B68:B94)</f>
        <v>1799.5599999999104</v>
      </c>
      <c r="C95" s="190">
        <f>C96-SUM(C68:C94)</f>
        <v>2880.87999999983</v>
      </c>
      <c r="D95" s="345">
        <f t="shared" si="38"/>
        <v>1.0619078416284155E-2</v>
      </c>
      <c r="E95" s="295">
        <f t="shared" si="39"/>
        <v>1.5756891178627531E-2</v>
      </c>
      <c r="F95" s="67">
        <f>(C95-B95)/B95</f>
        <v>0.60088021516369194</v>
      </c>
      <c r="H95" s="25">
        <f>H96-SUM(H68:H94)</f>
        <v>1229.539000000048</v>
      </c>
      <c r="I95" s="190">
        <f>I96-SUM(I68:I94)</f>
        <v>1809.9140000000334</v>
      </c>
      <c r="J95" s="294">
        <f t="shared" si="40"/>
        <v>1.0978882354332465E-2</v>
      </c>
      <c r="K95" s="295">
        <f t="shared" si="41"/>
        <v>1.38803065917367E-2</v>
      </c>
      <c r="L95" s="67">
        <f>(I95-H95)/H95</f>
        <v>0.47202650749586861</v>
      </c>
      <c r="N95" s="48">
        <f t="shared" si="36"/>
        <v>6.8324423748033372</v>
      </c>
      <c r="O95" s="191">
        <f t="shared" si="37"/>
        <v>6.2825039571246988</v>
      </c>
      <c r="P95" s="67">
        <f>(O95-N95)/N95</f>
        <v>-8.0489287360358847E-2</v>
      </c>
    </row>
    <row r="96" spans="1:16" ht="26.25" customHeight="1" thickBot="1" x14ac:dyDescent="0.3">
      <c r="A96" s="18" t="s">
        <v>18</v>
      </c>
      <c r="B96" s="23">
        <v>169464.79999999993</v>
      </c>
      <c r="C96" s="193">
        <v>182833.01999999993</v>
      </c>
      <c r="D96" s="341">
        <f>SUM(D68:D95)</f>
        <v>1</v>
      </c>
      <c r="E96" s="342">
        <f>SUM(E68:E95)</f>
        <v>0.99999999999999956</v>
      </c>
      <c r="F96" s="72">
        <f>(C96-B96)/B96</f>
        <v>7.8884936576799472E-2</v>
      </c>
      <c r="G96" s="2"/>
      <c r="H96" s="23">
        <v>111991.27200000004</v>
      </c>
      <c r="I96" s="193">
        <v>130394.38200000001</v>
      </c>
      <c r="J96" s="353">
        <f t="shared" si="40"/>
        <v>1</v>
      </c>
      <c r="K96" s="342">
        <f t="shared" si="41"/>
        <v>1</v>
      </c>
      <c r="L96" s="72">
        <f>(I96-H96)/H96</f>
        <v>0.1643262878557176</v>
      </c>
      <c r="M96" s="2"/>
      <c r="N96" s="44">
        <f t="shared" si="36"/>
        <v>6.6085270805500667</v>
      </c>
      <c r="O96" s="198">
        <f t="shared" si="37"/>
        <v>7.1318836170840507</v>
      </c>
      <c r="P96" s="72">
        <f>(O96-N96)/N96</f>
        <v>7.9194127549889984E-2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L94 P94 F54:F55 D39:E44 D68:F76 F94 J68:K85 N94 O94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H15" sqref="H15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6" t="s">
        <v>104</v>
      </c>
    </row>
    <row r="2" spans="1:18" ht="15.75" thickBot="1" x14ac:dyDescent="0.3"/>
    <row r="3" spans="1:18" x14ac:dyDescent="0.25">
      <c r="A3" s="440" t="s">
        <v>16</v>
      </c>
      <c r="B3" s="458"/>
      <c r="C3" s="458"/>
      <c r="D3" s="461" t="s">
        <v>1</v>
      </c>
      <c r="E3" s="452"/>
      <c r="F3" s="461" t="s">
        <v>116</v>
      </c>
      <c r="G3" s="452"/>
      <c r="H3" s="176" t="s">
        <v>0</v>
      </c>
      <c r="J3" s="453" t="s">
        <v>19</v>
      </c>
      <c r="K3" s="452"/>
      <c r="L3" s="464" t="s">
        <v>116</v>
      </c>
      <c r="M3" s="465"/>
      <c r="N3" s="176" t="s">
        <v>0</v>
      </c>
      <c r="P3" s="451" t="s">
        <v>22</v>
      </c>
      <c r="Q3" s="452"/>
      <c r="R3" s="176" t="s">
        <v>0</v>
      </c>
    </row>
    <row r="4" spans="1:18" x14ac:dyDescent="0.25">
      <c r="A4" s="459"/>
      <c r="B4" s="460"/>
      <c r="C4" s="460"/>
      <c r="D4" s="462" t="s">
        <v>157</v>
      </c>
      <c r="E4" s="454"/>
      <c r="F4" s="462" t="str">
        <f>D4</f>
        <v>jan-dez</v>
      </c>
      <c r="G4" s="454"/>
      <c r="H4" s="177" t="s">
        <v>123</v>
      </c>
      <c r="J4" s="449" t="str">
        <f>D4</f>
        <v>jan-dez</v>
      </c>
      <c r="K4" s="454"/>
      <c r="L4" s="455" t="str">
        <f>D4</f>
        <v>jan-dez</v>
      </c>
      <c r="M4" s="456"/>
      <c r="N4" s="177" t="str">
        <f>H4</f>
        <v>2021/2020</v>
      </c>
      <c r="P4" s="449" t="str">
        <f>D4</f>
        <v>jan-dez</v>
      </c>
      <c r="Q4" s="450"/>
      <c r="R4" s="177" t="str">
        <f>N4</f>
        <v>2021/2020</v>
      </c>
    </row>
    <row r="5" spans="1:18" ht="19.5" customHeight="1" thickBot="1" x14ac:dyDescent="0.3">
      <c r="A5" s="441"/>
      <c r="B5" s="467"/>
      <c r="C5" s="467"/>
      <c r="D5" s="120">
        <v>2020</v>
      </c>
      <c r="E5" s="209">
        <v>2021</v>
      </c>
      <c r="F5" s="120">
        <f>D5</f>
        <v>2020</v>
      </c>
      <c r="G5" s="180">
        <f>E5</f>
        <v>2021</v>
      </c>
      <c r="H5" s="221" t="s">
        <v>1</v>
      </c>
      <c r="J5" s="31">
        <f>D5</f>
        <v>2020</v>
      </c>
      <c r="K5" s="180">
        <f>E5</f>
        <v>2021</v>
      </c>
      <c r="L5" s="208">
        <f>F5</f>
        <v>2020</v>
      </c>
      <c r="M5" s="192">
        <f>G5</f>
        <v>2021</v>
      </c>
      <c r="N5" s="357">
        <v>1000</v>
      </c>
      <c r="P5" s="31">
        <f>D5</f>
        <v>2020</v>
      </c>
      <c r="Q5" s="180">
        <f>E5</f>
        <v>2021</v>
      </c>
      <c r="R5" s="221"/>
    </row>
    <row r="6" spans="1:18" ht="24" customHeight="1" x14ac:dyDescent="0.25">
      <c r="A6" s="210" t="s">
        <v>20</v>
      </c>
      <c r="B6" s="12"/>
      <c r="C6" s="12"/>
      <c r="D6" s="212">
        <v>15223.820000000016</v>
      </c>
      <c r="E6" s="213">
        <v>14994.420000000006</v>
      </c>
      <c r="F6" s="345">
        <f>D6/D8</f>
        <v>0.63893173245970236</v>
      </c>
      <c r="G6" s="344">
        <f>E6/E8</f>
        <v>0.58093071063030022</v>
      </c>
      <c r="H6" s="219">
        <f>(E6-D6)/D6</f>
        <v>-1.5068491351054486E-2</v>
      </c>
      <c r="I6" s="2"/>
      <c r="J6" s="217">
        <v>7172.9410000000053</v>
      </c>
      <c r="K6" s="213">
        <v>6801.8419999999987</v>
      </c>
      <c r="L6" s="345">
        <f>J6/J8</f>
        <v>0.51596445865438434</v>
      </c>
      <c r="M6" s="344">
        <f>K6/K8</f>
        <v>0.40954686638792098</v>
      </c>
      <c r="N6" s="219">
        <f>(K6-J6)/J6</f>
        <v>-5.1735961581170997E-2</v>
      </c>
      <c r="P6" s="40">
        <f t="shared" ref="P6:Q8" si="0">(J6/D6)*10</f>
        <v>4.7116564699267318</v>
      </c>
      <c r="Q6" s="201">
        <f t="shared" si="0"/>
        <v>4.5362488178935871</v>
      </c>
      <c r="R6" s="219">
        <f>(Q6-P6)/P6</f>
        <v>-3.7228446758104237E-2</v>
      </c>
    </row>
    <row r="7" spans="1:18" ht="24" customHeight="1" thickBot="1" x14ac:dyDescent="0.3">
      <c r="A7" s="210" t="s">
        <v>21</v>
      </c>
      <c r="B7" s="12"/>
      <c r="C7" s="12"/>
      <c r="D7" s="214">
        <v>8603.1700000000019</v>
      </c>
      <c r="E7" s="215">
        <v>10816.61000000001</v>
      </c>
      <c r="F7" s="345">
        <f>D7/D8</f>
        <v>0.36106826754029758</v>
      </c>
      <c r="G7" s="295">
        <f>E7/E8</f>
        <v>0.41906928936969984</v>
      </c>
      <c r="H7" s="70">
        <f t="shared" ref="H7:H8" si="1">(E7-D7)/D7</f>
        <v>0.25728190887777497</v>
      </c>
      <c r="J7" s="217">
        <v>6729.0650000000005</v>
      </c>
      <c r="K7" s="215">
        <v>9806.372000000003</v>
      </c>
      <c r="L7" s="345">
        <f>J7/J8</f>
        <v>0.48403554134561577</v>
      </c>
      <c r="M7" s="295">
        <f>K7/K8</f>
        <v>0.59045313361207907</v>
      </c>
      <c r="N7" s="124">
        <f t="shared" ref="N7:N8" si="2">(K7-J7)/J7</f>
        <v>0.45731568947543266</v>
      </c>
      <c r="P7" s="40">
        <f t="shared" si="0"/>
        <v>7.8216111038140577</v>
      </c>
      <c r="Q7" s="201">
        <f t="shared" si="0"/>
        <v>9.0660308543989228</v>
      </c>
      <c r="R7" s="124">
        <f t="shared" ref="R7:R8" si="3">(Q7-P7)/P7</f>
        <v>0.15910018205559309</v>
      </c>
    </row>
    <row r="8" spans="1:18" ht="26.25" customHeight="1" thickBot="1" x14ac:dyDescent="0.3">
      <c r="A8" s="18" t="s">
        <v>12</v>
      </c>
      <c r="B8" s="211"/>
      <c r="C8" s="211"/>
      <c r="D8" s="216">
        <v>23826.99000000002</v>
      </c>
      <c r="E8" s="193">
        <v>25811.030000000013</v>
      </c>
      <c r="F8" s="341">
        <f>SUM(F6:F7)</f>
        <v>1</v>
      </c>
      <c r="G8" s="342">
        <f>SUM(G6:G7)</f>
        <v>1</v>
      </c>
      <c r="H8" s="218">
        <f t="shared" si="1"/>
        <v>8.3268595823475483E-2</v>
      </c>
      <c r="I8" s="2"/>
      <c r="J8" s="23">
        <v>13902.006000000005</v>
      </c>
      <c r="K8" s="193">
        <v>16608.214</v>
      </c>
      <c r="L8" s="341">
        <f>SUM(L6:L7)</f>
        <v>1</v>
      </c>
      <c r="M8" s="342">
        <f>SUM(M6:M7)</f>
        <v>1</v>
      </c>
      <c r="N8" s="218">
        <f t="shared" si="2"/>
        <v>0.19466312991089157</v>
      </c>
      <c r="O8" s="2"/>
      <c r="P8" s="35">
        <f t="shared" si="0"/>
        <v>5.8345624017133479</v>
      </c>
      <c r="Q8" s="194">
        <f t="shared" si="0"/>
        <v>6.4345413569315104</v>
      </c>
      <c r="R8" s="218">
        <f t="shared" si="3"/>
        <v>0.10283186876910866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workbookViewId="0">
      <selection activeCell="H84" sqref="H84:I84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105</v>
      </c>
    </row>
    <row r="3" spans="1:16" ht="8.25" customHeight="1" thickBot="1" x14ac:dyDescent="0.3"/>
    <row r="4" spans="1:16" x14ac:dyDescent="0.25">
      <c r="A4" s="468" t="s">
        <v>3</v>
      </c>
      <c r="B4" s="461" t="s">
        <v>1</v>
      </c>
      <c r="C4" s="452"/>
      <c r="D4" s="461" t="s">
        <v>116</v>
      </c>
      <c r="E4" s="452"/>
      <c r="F4" s="176" t="s">
        <v>0</v>
      </c>
      <c r="H4" s="471" t="s">
        <v>19</v>
      </c>
      <c r="I4" s="472"/>
      <c r="J4" s="461" t="s">
        <v>116</v>
      </c>
      <c r="K4" s="457"/>
      <c r="L4" s="176" t="s">
        <v>0</v>
      </c>
      <c r="N4" s="451" t="s">
        <v>22</v>
      </c>
      <c r="O4" s="452"/>
      <c r="P4" s="176" t="s">
        <v>0</v>
      </c>
    </row>
    <row r="5" spans="1:16" x14ac:dyDescent="0.25">
      <c r="A5" s="469"/>
      <c r="B5" s="462" t="s">
        <v>157</v>
      </c>
      <c r="C5" s="454"/>
      <c r="D5" s="462" t="str">
        <f>B5</f>
        <v>jan-dez</v>
      </c>
      <c r="E5" s="454"/>
      <c r="F5" s="177" t="s">
        <v>123</v>
      </c>
      <c r="H5" s="449" t="str">
        <f>B5</f>
        <v>jan-dez</v>
      </c>
      <c r="I5" s="454"/>
      <c r="J5" s="462" t="str">
        <f>B5</f>
        <v>jan-dez</v>
      </c>
      <c r="K5" s="450"/>
      <c r="L5" s="177" t="str">
        <f>F5</f>
        <v>2021/2020</v>
      </c>
      <c r="N5" s="449" t="str">
        <f>B5</f>
        <v>jan-dez</v>
      </c>
      <c r="O5" s="450"/>
      <c r="P5" s="177" t="str">
        <f>L5</f>
        <v>2021/2020</v>
      </c>
    </row>
    <row r="6" spans="1:16" ht="19.5" customHeight="1" thickBot="1" x14ac:dyDescent="0.3">
      <c r="A6" s="470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162</v>
      </c>
      <c r="B7" s="46">
        <v>1463.54</v>
      </c>
      <c r="C7" s="195">
        <v>2397.9699999999998</v>
      </c>
      <c r="D7" s="345">
        <f>B7/$B$33</f>
        <v>6.1423620860209374E-2</v>
      </c>
      <c r="E7" s="344">
        <f>C7/$C$33</f>
        <v>9.2904855017409235E-2</v>
      </c>
      <c r="F7" s="67">
        <f>(C7-B7)/B7</f>
        <v>0.6384724708583297</v>
      </c>
      <c r="H7" s="46">
        <v>1628.3789999999999</v>
      </c>
      <c r="I7" s="195">
        <v>2769.8809999999999</v>
      </c>
      <c r="J7" s="345">
        <f>H7/$H$33</f>
        <v>0.11713266416371855</v>
      </c>
      <c r="K7" s="344">
        <f>I7/$I$33</f>
        <v>0.16677777634608995</v>
      </c>
      <c r="L7" s="67">
        <f>(I7-H7)/H7</f>
        <v>0.70100510998975052</v>
      </c>
      <c r="N7" s="40">
        <f t="shared" ref="N7:N33" si="0">(H7/B7)*10</f>
        <v>11.126303346679967</v>
      </c>
      <c r="O7" s="200">
        <f t="shared" ref="O7:O33" si="1">(I7/C7)*10</f>
        <v>11.550941004266109</v>
      </c>
      <c r="P7" s="76">
        <f>(O7-N7)/N7</f>
        <v>3.8165205850948902E-2</v>
      </c>
    </row>
    <row r="8" spans="1:16" ht="20.100000000000001" customHeight="1" x14ac:dyDescent="0.25">
      <c r="A8" s="14" t="s">
        <v>161</v>
      </c>
      <c r="B8" s="25">
        <v>7097.1100000000006</v>
      </c>
      <c r="C8" s="188">
        <v>6665.82</v>
      </c>
      <c r="D8" s="345">
        <f t="shared" ref="D8:D32" si="2">B8/$B$33</f>
        <v>0.29786011577626892</v>
      </c>
      <c r="E8" s="295">
        <f t="shared" ref="E8:E32" si="3">C8/$C$33</f>
        <v>0.25825470738672579</v>
      </c>
      <c r="F8" s="67">
        <f t="shared" ref="F8:F33" si="4">(C8-B8)/B8</f>
        <v>-6.0769806301438307E-2</v>
      </c>
      <c r="H8" s="25">
        <v>2632.5319999999997</v>
      </c>
      <c r="I8" s="188">
        <v>2507.1669999999995</v>
      </c>
      <c r="J8" s="345">
        <f t="shared" ref="J8:J32" si="5">H8/$H$33</f>
        <v>0.18936346308583094</v>
      </c>
      <c r="K8" s="295">
        <f t="shared" ref="K8:K32" si="6">I8/$I$33</f>
        <v>0.15095945897614274</v>
      </c>
      <c r="L8" s="67">
        <f t="shared" ref="L8:L33" si="7">(I8-H8)/H8</f>
        <v>-4.7621453414431525E-2</v>
      </c>
      <c r="N8" s="40">
        <f t="shared" si="0"/>
        <v>3.7093013916932378</v>
      </c>
      <c r="O8" s="201">
        <f t="shared" si="1"/>
        <v>3.7612281759783484</v>
      </c>
      <c r="P8" s="67">
        <f t="shared" ref="P8:P65" si="8">(O8-N8)/N8</f>
        <v>1.3999073896070437E-2</v>
      </c>
    </row>
    <row r="9" spans="1:16" ht="20.100000000000001" customHeight="1" x14ac:dyDescent="0.25">
      <c r="A9" s="14" t="s">
        <v>163</v>
      </c>
      <c r="B9" s="25">
        <v>2662.51</v>
      </c>
      <c r="C9" s="188">
        <v>3060.42</v>
      </c>
      <c r="D9" s="345">
        <f t="shared" si="2"/>
        <v>0.11174344724197226</v>
      </c>
      <c r="E9" s="295">
        <f t="shared" si="3"/>
        <v>0.11857023915744551</v>
      </c>
      <c r="F9" s="67">
        <f t="shared" si="4"/>
        <v>0.14944920394665179</v>
      </c>
      <c r="H9" s="25">
        <v>1858.5530000000001</v>
      </c>
      <c r="I9" s="188">
        <v>2440.6430000000005</v>
      </c>
      <c r="J9" s="345">
        <f t="shared" si="5"/>
        <v>0.13368955530590337</v>
      </c>
      <c r="K9" s="295">
        <f t="shared" si="6"/>
        <v>0.14695397108924538</v>
      </c>
      <c r="L9" s="67">
        <f t="shared" si="7"/>
        <v>0.31319526534890335</v>
      </c>
      <c r="N9" s="40">
        <f t="shared" si="0"/>
        <v>6.9804545335040995</v>
      </c>
      <c r="O9" s="201">
        <f t="shared" si="1"/>
        <v>7.9748629273106317</v>
      </c>
      <c r="P9" s="67">
        <f t="shared" si="8"/>
        <v>0.14245610927392602</v>
      </c>
    </row>
    <row r="10" spans="1:16" ht="20.100000000000001" customHeight="1" x14ac:dyDescent="0.25">
      <c r="A10" s="14" t="s">
        <v>165</v>
      </c>
      <c r="B10" s="25">
        <v>2996.94</v>
      </c>
      <c r="C10" s="188">
        <v>3363.9899999999993</v>
      </c>
      <c r="D10" s="345">
        <f t="shared" si="2"/>
        <v>0.12577921088647792</v>
      </c>
      <c r="E10" s="295">
        <f t="shared" si="3"/>
        <v>0.13033149006451894</v>
      </c>
      <c r="F10" s="67">
        <f t="shared" si="4"/>
        <v>0.12247492442291112</v>
      </c>
      <c r="H10" s="25">
        <v>1393.5449999999996</v>
      </c>
      <c r="I10" s="188">
        <v>1500.8340000000001</v>
      </c>
      <c r="J10" s="345">
        <f t="shared" si="5"/>
        <v>0.10024056959837306</v>
      </c>
      <c r="K10" s="295">
        <f t="shared" si="6"/>
        <v>9.0366971427511711E-2</v>
      </c>
      <c r="L10" s="67">
        <f t="shared" si="7"/>
        <v>7.6989978795087691E-2</v>
      </c>
      <c r="N10" s="40">
        <f t="shared" si="0"/>
        <v>4.6498928907485624</v>
      </c>
      <c r="O10" s="201">
        <f t="shared" si="1"/>
        <v>4.4614698616821107</v>
      </c>
      <c r="P10" s="67">
        <f t="shared" si="8"/>
        <v>-4.0522014913792655E-2</v>
      </c>
    </row>
    <row r="11" spans="1:16" ht="20.100000000000001" customHeight="1" x14ac:dyDescent="0.25">
      <c r="A11" s="14" t="s">
        <v>176</v>
      </c>
      <c r="B11" s="25">
        <v>564.04999999999995</v>
      </c>
      <c r="C11" s="188">
        <v>482.19</v>
      </c>
      <c r="D11" s="345">
        <f t="shared" si="2"/>
        <v>2.3672734155678079E-2</v>
      </c>
      <c r="E11" s="295">
        <f t="shared" si="3"/>
        <v>1.8681548159837098E-2</v>
      </c>
      <c r="F11" s="67">
        <f t="shared" si="4"/>
        <v>-0.14512897792748863</v>
      </c>
      <c r="H11" s="25">
        <v>713.44100000000003</v>
      </c>
      <c r="I11" s="188">
        <v>1211.26</v>
      </c>
      <c r="J11" s="345">
        <f t="shared" si="5"/>
        <v>5.1319284425571397E-2</v>
      </c>
      <c r="K11" s="295">
        <f t="shared" si="6"/>
        <v>7.2931382025785557E-2</v>
      </c>
      <c r="L11" s="67">
        <f t="shared" si="7"/>
        <v>0.69777178491283787</v>
      </c>
      <c r="N11" s="40">
        <f t="shared" si="0"/>
        <v>12.648541795940078</v>
      </c>
      <c r="O11" s="201">
        <f t="shared" si="1"/>
        <v>25.119973454447418</v>
      </c>
      <c r="P11" s="67">
        <f t="shared" si="8"/>
        <v>0.98599758452080333</v>
      </c>
    </row>
    <row r="12" spans="1:16" ht="20.100000000000001" customHeight="1" x14ac:dyDescent="0.25">
      <c r="A12" s="14" t="s">
        <v>181</v>
      </c>
      <c r="B12" s="25">
        <v>1441.52</v>
      </c>
      <c r="C12" s="188">
        <v>1668.75</v>
      </c>
      <c r="D12" s="345">
        <f t="shared" si="2"/>
        <v>6.0499458807008362E-2</v>
      </c>
      <c r="E12" s="295">
        <f t="shared" si="3"/>
        <v>6.4652592321964686E-2</v>
      </c>
      <c r="F12" s="67">
        <f t="shared" si="4"/>
        <v>0.15763222154392587</v>
      </c>
      <c r="H12" s="25">
        <v>894.64199999999994</v>
      </c>
      <c r="I12" s="188">
        <v>964.90499999999997</v>
      </c>
      <c r="J12" s="345">
        <f t="shared" si="5"/>
        <v>6.4353446545771895E-2</v>
      </c>
      <c r="K12" s="295">
        <f t="shared" si="6"/>
        <v>5.8098059189266228E-2</v>
      </c>
      <c r="L12" s="67">
        <f t="shared" si="7"/>
        <v>7.8537560275506887E-2</v>
      </c>
      <c r="N12" s="40">
        <f t="shared" si="0"/>
        <v>6.2062406348853987</v>
      </c>
      <c r="O12" s="201">
        <f t="shared" si="1"/>
        <v>5.7822022471910106</v>
      </c>
      <c r="P12" s="67">
        <f t="shared" si="8"/>
        <v>-6.8324516021963461E-2</v>
      </c>
    </row>
    <row r="13" spans="1:16" ht="20.100000000000001" customHeight="1" x14ac:dyDescent="0.25">
      <c r="A13" s="14" t="s">
        <v>168</v>
      </c>
      <c r="B13" s="25">
        <v>1735.79</v>
      </c>
      <c r="C13" s="188">
        <v>1949.4499999999998</v>
      </c>
      <c r="D13" s="345">
        <f t="shared" si="2"/>
        <v>7.2849738888546151E-2</v>
      </c>
      <c r="E13" s="295">
        <f t="shared" si="3"/>
        <v>7.552778792632453E-2</v>
      </c>
      <c r="F13" s="67">
        <f t="shared" si="4"/>
        <v>0.12309092689783895</v>
      </c>
      <c r="H13" s="25">
        <v>873.13900000000001</v>
      </c>
      <c r="I13" s="188">
        <v>908.46500000000003</v>
      </c>
      <c r="J13" s="345">
        <f t="shared" si="5"/>
        <v>6.2806691350874119E-2</v>
      </c>
      <c r="K13" s="295">
        <f t="shared" si="6"/>
        <v>5.4699740742743322E-2</v>
      </c>
      <c r="L13" s="67">
        <f t="shared" si="7"/>
        <v>4.0458621135924543E-2</v>
      </c>
      <c r="N13" s="40">
        <f t="shared" si="0"/>
        <v>5.030211027831708</v>
      </c>
      <c r="O13" s="201">
        <f t="shared" si="1"/>
        <v>4.6601092615866015</v>
      </c>
      <c r="P13" s="67">
        <f t="shared" si="8"/>
        <v>-7.3575793181909571E-2</v>
      </c>
    </row>
    <row r="14" spans="1:16" ht="20.100000000000001" customHeight="1" x14ac:dyDescent="0.25">
      <c r="A14" s="14" t="s">
        <v>171</v>
      </c>
      <c r="B14" s="25">
        <v>1066.1399999999999</v>
      </c>
      <c r="C14" s="188">
        <v>839.04000000000008</v>
      </c>
      <c r="D14" s="345">
        <f t="shared" si="2"/>
        <v>4.4745055921876831E-2</v>
      </c>
      <c r="E14" s="295">
        <f t="shared" si="3"/>
        <v>3.2507032846035212E-2</v>
      </c>
      <c r="F14" s="67">
        <f t="shared" si="4"/>
        <v>-0.21301142439079279</v>
      </c>
      <c r="H14" s="25">
        <v>659.89799999999991</v>
      </c>
      <c r="I14" s="188">
        <v>465.27400000000006</v>
      </c>
      <c r="J14" s="345">
        <f t="shared" si="5"/>
        <v>4.7467825866281455E-2</v>
      </c>
      <c r="K14" s="295">
        <f t="shared" si="6"/>
        <v>2.8014692007220045E-2</v>
      </c>
      <c r="L14" s="67">
        <f t="shared" si="7"/>
        <v>-0.29493042864200208</v>
      </c>
      <c r="N14" s="40">
        <f t="shared" si="0"/>
        <v>6.1895998649333102</v>
      </c>
      <c r="O14" s="201">
        <f t="shared" si="1"/>
        <v>5.5453136918382917</v>
      </c>
      <c r="P14" s="67">
        <f t="shared" si="8"/>
        <v>-0.10409173244706349</v>
      </c>
    </row>
    <row r="15" spans="1:16" ht="20.100000000000001" customHeight="1" x14ac:dyDescent="0.25">
      <c r="A15" s="14" t="s">
        <v>167</v>
      </c>
      <c r="B15" s="25">
        <v>401.74999999999994</v>
      </c>
      <c r="C15" s="188">
        <v>449.56999999999994</v>
      </c>
      <c r="D15" s="345">
        <f t="shared" si="2"/>
        <v>1.6861131011512574E-2</v>
      </c>
      <c r="E15" s="295">
        <f t="shared" si="3"/>
        <v>1.7417747373894031E-2</v>
      </c>
      <c r="F15" s="67">
        <f t="shared" si="4"/>
        <v>0.1190292470441817</v>
      </c>
      <c r="H15" s="25">
        <v>324.94399999999996</v>
      </c>
      <c r="I15" s="188">
        <v>386.69900000000001</v>
      </c>
      <c r="J15" s="345">
        <f t="shared" si="5"/>
        <v>2.3373892947535772E-2</v>
      </c>
      <c r="K15" s="295">
        <f t="shared" si="6"/>
        <v>2.328359930814957E-2</v>
      </c>
      <c r="L15" s="67">
        <f t="shared" si="7"/>
        <v>0.19004813137032861</v>
      </c>
      <c r="N15" s="40">
        <f t="shared" si="0"/>
        <v>8.088214063472309</v>
      </c>
      <c r="O15" s="201">
        <f t="shared" si="1"/>
        <v>8.601530351224504</v>
      </c>
      <c r="P15" s="67">
        <f t="shared" si="8"/>
        <v>6.3464725800274624E-2</v>
      </c>
    </row>
    <row r="16" spans="1:16" ht="20.100000000000001" customHeight="1" x14ac:dyDescent="0.25">
      <c r="A16" s="14" t="s">
        <v>169</v>
      </c>
      <c r="B16" s="25">
        <v>900.13</v>
      </c>
      <c r="C16" s="188">
        <v>812.25</v>
      </c>
      <c r="D16" s="345">
        <f t="shared" si="2"/>
        <v>3.777774700035548E-2</v>
      </c>
      <c r="E16" s="295">
        <f t="shared" si="3"/>
        <v>3.1469104487500114E-2</v>
      </c>
      <c r="F16" s="67">
        <f t="shared" si="4"/>
        <v>-9.7630342283892321E-2</v>
      </c>
      <c r="H16" s="25">
        <v>357.21299999999997</v>
      </c>
      <c r="I16" s="188">
        <v>354.43700000000001</v>
      </c>
      <c r="J16" s="345">
        <f t="shared" si="5"/>
        <v>2.5695068754825745E-2</v>
      </c>
      <c r="K16" s="295">
        <f t="shared" si="6"/>
        <v>2.1341066534908571E-2</v>
      </c>
      <c r="L16" s="67">
        <f t="shared" si="7"/>
        <v>-7.7712737218409017E-3</v>
      </c>
      <c r="N16" s="40">
        <f t="shared" si="0"/>
        <v>3.968460111317254</v>
      </c>
      <c r="O16" s="201">
        <f t="shared" si="1"/>
        <v>4.3636441982148355</v>
      </c>
      <c r="P16" s="67">
        <f t="shared" si="8"/>
        <v>9.9581216847964685E-2</v>
      </c>
    </row>
    <row r="17" spans="1:16" ht="20.100000000000001" customHeight="1" x14ac:dyDescent="0.25">
      <c r="A17" s="14" t="s">
        <v>178</v>
      </c>
      <c r="B17" s="25">
        <v>177.73</v>
      </c>
      <c r="C17" s="188">
        <v>424.46999999999997</v>
      </c>
      <c r="D17" s="345">
        <f t="shared" si="2"/>
        <v>7.4591880888018169E-3</v>
      </c>
      <c r="E17" s="295">
        <f t="shared" si="3"/>
        <v>1.6445294899118713E-2</v>
      </c>
      <c r="F17" s="67">
        <f t="shared" si="4"/>
        <v>1.3882856017554717</v>
      </c>
      <c r="H17" s="25">
        <v>123.447</v>
      </c>
      <c r="I17" s="188">
        <v>309.76900000000001</v>
      </c>
      <c r="J17" s="345">
        <f t="shared" si="5"/>
        <v>8.8797976349600204E-3</v>
      </c>
      <c r="K17" s="295">
        <f t="shared" si="6"/>
        <v>1.8651553984070774E-2</v>
      </c>
      <c r="L17" s="67">
        <f t="shared" si="7"/>
        <v>1.5093278897016533</v>
      </c>
      <c r="N17" s="40">
        <f t="shared" si="0"/>
        <v>6.9457604231137129</v>
      </c>
      <c r="O17" s="201">
        <f t="shared" si="1"/>
        <v>7.2977831177703969</v>
      </c>
      <c r="P17" s="67">
        <f t="shared" si="8"/>
        <v>5.0681663808219271E-2</v>
      </c>
    </row>
    <row r="18" spans="1:16" ht="20.100000000000001" customHeight="1" x14ac:dyDescent="0.25">
      <c r="A18" s="14" t="s">
        <v>166</v>
      </c>
      <c r="B18" s="25">
        <v>615.43999999999994</v>
      </c>
      <c r="C18" s="188">
        <v>573.29</v>
      </c>
      <c r="D18" s="345">
        <f t="shared" si="2"/>
        <v>2.5829531971936028E-2</v>
      </c>
      <c r="E18" s="295">
        <f t="shared" si="3"/>
        <v>2.2211046982627197E-2</v>
      </c>
      <c r="F18" s="67">
        <f t="shared" ref="F18:F32" si="9">(C18-B18)/B18</f>
        <v>-6.8487586117249422E-2</v>
      </c>
      <c r="H18" s="25">
        <v>399.625</v>
      </c>
      <c r="I18" s="188">
        <v>308.80900000000003</v>
      </c>
      <c r="J18" s="345">
        <f t="shared" si="5"/>
        <v>2.8745851497978068E-2</v>
      </c>
      <c r="K18" s="295">
        <f t="shared" si="6"/>
        <v>1.8593751260671379E-2</v>
      </c>
      <c r="L18" s="67">
        <f t="shared" ref="L18:L31" si="10">(I18-H18)/H18</f>
        <v>-0.22725304973412569</v>
      </c>
      <c r="N18" s="40">
        <f t="shared" si="0"/>
        <v>6.4933218510334081</v>
      </c>
      <c r="O18" s="201">
        <f t="shared" si="1"/>
        <v>5.3866106159186451</v>
      </c>
      <c r="P18" s="67">
        <f t="shared" ref="P18:P24" si="11">(O18-N18)/N18</f>
        <v>-0.17043837661283193</v>
      </c>
    </row>
    <row r="19" spans="1:16" ht="20.100000000000001" customHeight="1" x14ac:dyDescent="0.25">
      <c r="A19" s="14" t="s">
        <v>173</v>
      </c>
      <c r="B19" s="25">
        <v>413.32000000000005</v>
      </c>
      <c r="C19" s="188">
        <v>384.25</v>
      </c>
      <c r="D19" s="345">
        <f t="shared" si="2"/>
        <v>1.7346714796959251E-2</v>
      </c>
      <c r="E19" s="295">
        <f t="shared" si="3"/>
        <v>1.4887046351889099E-2</v>
      </c>
      <c r="F19" s="67">
        <f t="shared" si="9"/>
        <v>-7.0332913964966728E-2</v>
      </c>
      <c r="H19" s="25">
        <v>238.85599999999999</v>
      </c>
      <c r="I19" s="188">
        <v>276.14800000000002</v>
      </c>
      <c r="J19" s="345">
        <f t="shared" si="5"/>
        <v>1.7181405331000436E-2</v>
      </c>
      <c r="K19" s="295">
        <f t="shared" si="6"/>
        <v>1.6627194230517502E-2</v>
      </c>
      <c r="L19" s="67">
        <f t="shared" si="10"/>
        <v>0.15612754128010195</v>
      </c>
      <c r="N19" s="40">
        <f t="shared" si="0"/>
        <v>5.7789606116326322</v>
      </c>
      <c r="O19" s="201">
        <f t="shared" si="1"/>
        <v>7.1866753415744968</v>
      </c>
      <c r="P19" s="67">
        <f t="shared" si="11"/>
        <v>0.24359306535300415</v>
      </c>
    </row>
    <row r="20" spans="1:16" ht="20.100000000000001" customHeight="1" x14ac:dyDescent="0.25">
      <c r="A20" s="14" t="s">
        <v>196</v>
      </c>
      <c r="B20" s="25">
        <v>39.150000000000006</v>
      </c>
      <c r="C20" s="188">
        <v>114.69</v>
      </c>
      <c r="D20" s="345">
        <f t="shared" si="2"/>
        <v>1.6430946586203296E-3</v>
      </c>
      <c r="E20" s="295">
        <f t="shared" si="3"/>
        <v>4.4434491765729623E-3</v>
      </c>
      <c r="F20" s="67">
        <f t="shared" si="9"/>
        <v>1.9295019157088118</v>
      </c>
      <c r="H20" s="25">
        <v>133.16</v>
      </c>
      <c r="I20" s="188">
        <v>252.14599999999996</v>
      </c>
      <c r="J20" s="345">
        <f t="shared" si="5"/>
        <v>9.578473782848318E-3</v>
      </c>
      <c r="K20" s="295">
        <f t="shared" si="6"/>
        <v>1.5182005723192149E-2</v>
      </c>
      <c r="L20" s="67">
        <f t="shared" si="10"/>
        <v>0.89355662361069366</v>
      </c>
      <c r="N20" s="40">
        <f t="shared" si="0"/>
        <v>34.012771392081731</v>
      </c>
      <c r="O20" s="201">
        <f t="shared" si="1"/>
        <v>21.985003051704592</v>
      </c>
      <c r="P20" s="67">
        <f t="shared" si="11"/>
        <v>-0.35362506047293862</v>
      </c>
    </row>
    <row r="21" spans="1:16" ht="20.100000000000001" customHeight="1" x14ac:dyDescent="0.25">
      <c r="A21" s="14" t="s">
        <v>200</v>
      </c>
      <c r="B21" s="25">
        <v>180.92000000000002</v>
      </c>
      <c r="C21" s="188">
        <v>465.41</v>
      </c>
      <c r="D21" s="345">
        <f t="shared" si="2"/>
        <v>7.593069875800512E-3</v>
      </c>
      <c r="E21" s="295">
        <f t="shared" si="3"/>
        <v>1.803143849741758E-2</v>
      </c>
      <c r="F21" s="67">
        <f t="shared" si="9"/>
        <v>1.5724629670572627</v>
      </c>
      <c r="H21" s="25">
        <v>107.667</v>
      </c>
      <c r="I21" s="188">
        <v>251.72400000000002</v>
      </c>
      <c r="J21" s="345">
        <f t="shared" si="5"/>
        <v>7.7447096483773655E-3</v>
      </c>
      <c r="K21" s="295">
        <f t="shared" si="6"/>
        <v>1.5156596609364499E-2</v>
      </c>
      <c r="L21" s="67">
        <f t="shared" si="10"/>
        <v>1.3379865697010227</v>
      </c>
      <c r="N21" s="40">
        <f t="shared" si="0"/>
        <v>5.9510833517576822</v>
      </c>
      <c r="O21" s="201">
        <f t="shared" si="1"/>
        <v>5.4086504372488777</v>
      </c>
      <c r="P21" s="67">
        <f t="shared" si="11"/>
        <v>-9.1148599750093262E-2</v>
      </c>
    </row>
    <row r="22" spans="1:16" ht="20.100000000000001" customHeight="1" x14ac:dyDescent="0.25">
      <c r="A22" s="14" t="s">
        <v>175</v>
      </c>
      <c r="B22" s="25">
        <v>198.59000000000003</v>
      </c>
      <c r="C22" s="188">
        <v>172.77000000000004</v>
      </c>
      <c r="D22" s="345">
        <f t="shared" si="2"/>
        <v>8.3346658558214881E-3</v>
      </c>
      <c r="E22" s="295">
        <f t="shared" si="3"/>
        <v>6.6936499628259729E-3</v>
      </c>
      <c r="F22" s="67">
        <f t="shared" si="9"/>
        <v>-0.13001661715091389</v>
      </c>
      <c r="H22" s="25">
        <v>152.62699999999998</v>
      </c>
      <c r="I22" s="188">
        <v>200.96099999999996</v>
      </c>
      <c r="J22" s="345">
        <f t="shared" si="5"/>
        <v>1.0978775293292206E-2</v>
      </c>
      <c r="K22" s="295">
        <f t="shared" si="6"/>
        <v>1.2100096976110733E-2</v>
      </c>
      <c r="L22" s="67">
        <f t="shared" si="10"/>
        <v>0.31668053489880543</v>
      </c>
      <c r="N22" s="40">
        <f t="shared" si="0"/>
        <v>7.6855330077043131</v>
      </c>
      <c r="O22" s="201">
        <f t="shared" si="1"/>
        <v>11.631706893557904</v>
      </c>
      <c r="P22" s="67">
        <f t="shared" si="11"/>
        <v>0.51345480943192545</v>
      </c>
    </row>
    <row r="23" spans="1:16" ht="20.100000000000001" customHeight="1" x14ac:dyDescent="0.25">
      <c r="A23" s="14" t="s">
        <v>189</v>
      </c>
      <c r="B23" s="25">
        <v>177.87999999999997</v>
      </c>
      <c r="C23" s="188">
        <v>410.49999999999994</v>
      </c>
      <c r="D23" s="345">
        <f t="shared" si="2"/>
        <v>7.4654834706356105E-3</v>
      </c>
      <c r="E23" s="295">
        <f t="shared" si="3"/>
        <v>1.5904053422122248E-2</v>
      </c>
      <c r="F23" s="67">
        <f t="shared" si="9"/>
        <v>1.3077355520575671</v>
      </c>
      <c r="H23" s="25">
        <v>90.424999999999997</v>
      </c>
      <c r="I23" s="188">
        <v>188.83100000000002</v>
      </c>
      <c r="J23" s="345">
        <f t="shared" si="5"/>
        <v>6.504456982682932E-3</v>
      </c>
      <c r="K23" s="295">
        <f t="shared" si="6"/>
        <v>1.1369735481491268E-2</v>
      </c>
      <c r="L23" s="67">
        <f t="shared" si="10"/>
        <v>1.0882609897705282</v>
      </c>
      <c r="N23" s="40">
        <f t="shared" si="0"/>
        <v>5.0834832471328992</v>
      </c>
      <c r="O23" s="201">
        <f t="shared" si="1"/>
        <v>4.600024360535933</v>
      </c>
      <c r="P23" s="67">
        <f t="shared" si="11"/>
        <v>-9.510386148506314E-2</v>
      </c>
    </row>
    <row r="24" spans="1:16" ht="20.100000000000001" customHeight="1" x14ac:dyDescent="0.25">
      <c r="A24" s="14" t="s">
        <v>184</v>
      </c>
      <c r="B24" s="25">
        <v>101.56000000000002</v>
      </c>
      <c r="C24" s="188">
        <v>207.33999999999997</v>
      </c>
      <c r="D24" s="345">
        <f t="shared" si="2"/>
        <v>4.2623931936010395E-3</v>
      </c>
      <c r="E24" s="295">
        <f t="shared" si="3"/>
        <v>8.0329998454149263E-3</v>
      </c>
      <c r="F24" s="67">
        <f t="shared" si="9"/>
        <v>1.0415517920441113</v>
      </c>
      <c r="H24" s="25">
        <v>92.467999999999989</v>
      </c>
      <c r="I24" s="188">
        <v>178.07800000000003</v>
      </c>
      <c r="J24" s="345">
        <f t="shared" si="5"/>
        <v>6.651414191592207E-3</v>
      </c>
      <c r="K24" s="295">
        <f t="shared" si="6"/>
        <v>1.0722284768247809E-2</v>
      </c>
      <c r="L24" s="67">
        <f t="shared" si="10"/>
        <v>0.92583380196392318</v>
      </c>
      <c r="N24" s="40">
        <f t="shared" si="0"/>
        <v>9.1047656557699845</v>
      </c>
      <c r="O24" s="201">
        <f t="shared" si="1"/>
        <v>8.5886948972701873</v>
      </c>
      <c r="P24" s="67">
        <f t="shared" si="11"/>
        <v>-5.6681388408140576E-2</v>
      </c>
    </row>
    <row r="25" spans="1:16" ht="20.100000000000001" customHeight="1" x14ac:dyDescent="0.25">
      <c r="A25" s="14" t="s">
        <v>170</v>
      </c>
      <c r="B25" s="25">
        <v>224.24999999999997</v>
      </c>
      <c r="C25" s="188">
        <v>220.92000000000002</v>
      </c>
      <c r="D25" s="345">
        <f t="shared" si="2"/>
        <v>9.4115958415225756E-3</v>
      </c>
      <c r="E25" s="295">
        <f t="shared" si="3"/>
        <v>8.5591315030822124E-3</v>
      </c>
      <c r="F25" s="67">
        <f t="shared" si="9"/>
        <v>-1.4849498327759001E-2</v>
      </c>
      <c r="H25" s="25">
        <v>155.803</v>
      </c>
      <c r="I25" s="188">
        <v>158.99999999999997</v>
      </c>
      <c r="J25" s="345">
        <f t="shared" si="5"/>
        <v>1.1207231531909856E-2</v>
      </c>
      <c r="K25" s="295">
        <f t="shared" si="6"/>
        <v>9.5735760630251982E-3</v>
      </c>
      <c r="L25" s="67">
        <f t="shared" si="10"/>
        <v>2.0519502191870338E-2</v>
      </c>
      <c r="N25" s="40">
        <f t="shared" ref="N25:N28" si="12">(H25/B25)*10</f>
        <v>6.94773690078038</v>
      </c>
      <c r="O25" s="201">
        <f t="shared" ref="O25:O28" si="13">(I25/C25)*10</f>
        <v>7.197175448126016</v>
      </c>
      <c r="P25" s="67">
        <f t="shared" ref="P25:P28" si="14">(O25-N25)/N25</f>
        <v>3.5902129126049474E-2</v>
      </c>
    </row>
    <row r="26" spans="1:16" ht="20.100000000000001" customHeight="1" x14ac:dyDescent="0.25">
      <c r="A26" s="14" t="s">
        <v>164</v>
      </c>
      <c r="B26" s="25">
        <v>218.99999999999997</v>
      </c>
      <c r="C26" s="188">
        <v>274.08000000000004</v>
      </c>
      <c r="D26" s="345">
        <f t="shared" si="2"/>
        <v>9.1912574773397732E-3</v>
      </c>
      <c r="E26" s="295">
        <f t="shared" si="3"/>
        <v>1.0618716107028666E-2</v>
      </c>
      <c r="F26" s="67">
        <f t="shared" si="9"/>
        <v>0.25150684931506884</v>
      </c>
      <c r="H26" s="25">
        <v>100.771</v>
      </c>
      <c r="I26" s="188">
        <v>155.81799999999998</v>
      </c>
      <c r="J26" s="345">
        <f t="shared" si="5"/>
        <v>7.2486661277516365E-3</v>
      </c>
      <c r="K26" s="295">
        <f t="shared" si="6"/>
        <v>9.381984119424279E-3</v>
      </c>
      <c r="L26" s="67">
        <f t="shared" si="10"/>
        <v>0.54625834813587226</v>
      </c>
      <c r="N26" s="40">
        <f t="shared" si="12"/>
        <v>4.601415525114156</v>
      </c>
      <c r="O26" s="201">
        <f t="shared" si="13"/>
        <v>5.685128429655574</v>
      </c>
      <c r="P26" s="67">
        <f t="shared" si="14"/>
        <v>0.23551728780558942</v>
      </c>
    </row>
    <row r="27" spans="1:16" ht="20.100000000000001" customHeight="1" x14ac:dyDescent="0.25">
      <c r="A27" s="14" t="s">
        <v>174</v>
      </c>
      <c r="B27" s="25">
        <v>145.38999999999999</v>
      </c>
      <c r="C27" s="188">
        <v>149.12</v>
      </c>
      <c r="D27" s="345">
        <f t="shared" si="2"/>
        <v>6.1019037654357518E-3</v>
      </c>
      <c r="E27" s="295">
        <f t="shared" si="3"/>
        <v>5.7773750214540074E-3</v>
      </c>
      <c r="F27" s="67">
        <f t="shared" si="9"/>
        <v>2.5655134465919379E-2</v>
      </c>
      <c r="H27" s="25">
        <v>121.60399999999998</v>
      </c>
      <c r="I27" s="188">
        <v>123.628</v>
      </c>
      <c r="J27" s="345">
        <f t="shared" si="5"/>
        <v>8.7472268390619314E-3</v>
      </c>
      <c r="K27" s="295">
        <f t="shared" si="6"/>
        <v>7.4437865504382349E-3</v>
      </c>
      <c r="L27" s="67">
        <f t="shared" si="10"/>
        <v>1.6644189335877236E-2</v>
      </c>
      <c r="N27" s="40">
        <f t="shared" si="12"/>
        <v>8.3639865190178142</v>
      </c>
      <c r="O27" s="201">
        <f t="shared" si="13"/>
        <v>8.2905042918454939</v>
      </c>
      <c r="P27" s="67">
        <f t="shared" si="14"/>
        <v>-8.7855506468402789E-3</v>
      </c>
    </row>
    <row r="28" spans="1:16" ht="20.100000000000001" customHeight="1" x14ac:dyDescent="0.25">
      <c r="A28" s="14" t="s">
        <v>185</v>
      </c>
      <c r="B28" s="25">
        <v>17.260000000000002</v>
      </c>
      <c r="C28" s="188">
        <v>23.929999999999996</v>
      </c>
      <c r="D28" s="345">
        <f t="shared" si="2"/>
        <v>7.2438860300860503E-4</v>
      </c>
      <c r="E28" s="295">
        <f t="shared" si="3"/>
        <v>9.2712301678778413E-4</v>
      </c>
      <c r="F28" s="67">
        <f t="shared" si="9"/>
        <v>0.3864426419466972</v>
      </c>
      <c r="H28" s="25">
        <v>10.826000000000001</v>
      </c>
      <c r="I28" s="188">
        <v>93.15800000000003</v>
      </c>
      <c r="J28" s="345">
        <f t="shared" si="5"/>
        <v>7.7873653629555346E-4</v>
      </c>
      <c r="K28" s="295">
        <f t="shared" si="6"/>
        <v>5.6091521942094455E-3</v>
      </c>
      <c r="L28" s="67">
        <f t="shared" si="10"/>
        <v>7.6050249399593586</v>
      </c>
      <c r="N28" s="40">
        <f t="shared" si="12"/>
        <v>6.2723059096176126</v>
      </c>
      <c r="O28" s="201">
        <f t="shared" si="13"/>
        <v>38.929377350605954</v>
      </c>
      <c r="P28" s="67">
        <f t="shared" si="14"/>
        <v>5.2065495388089671</v>
      </c>
    </row>
    <row r="29" spans="1:16" ht="20.100000000000001" customHeight="1" x14ac:dyDescent="0.25">
      <c r="A29" s="14" t="s">
        <v>179</v>
      </c>
      <c r="B29" s="25">
        <v>215.8</v>
      </c>
      <c r="C29" s="188">
        <v>117.14000000000001</v>
      </c>
      <c r="D29" s="345">
        <f t="shared" si="2"/>
        <v>9.0569559982188273E-3</v>
      </c>
      <c r="E29" s="295">
        <f t="shared" si="3"/>
        <v>4.5383698364613902E-3</v>
      </c>
      <c r="F29" s="67">
        <f t="shared" si="9"/>
        <v>-0.45718257645968485</v>
      </c>
      <c r="H29" s="25">
        <v>109.01100000000001</v>
      </c>
      <c r="I29" s="188">
        <v>86.317999999999984</v>
      </c>
      <c r="J29" s="345">
        <f t="shared" si="5"/>
        <v>7.8413863438125432E-3</v>
      </c>
      <c r="K29" s="295">
        <f t="shared" si="6"/>
        <v>5.1973077899887359E-3</v>
      </c>
      <c r="L29" s="67">
        <f t="shared" si="10"/>
        <v>-0.2081716524020514</v>
      </c>
      <c r="N29" s="40">
        <f t="shared" ref="N29:N30" si="15">(H29/B29)*10</f>
        <v>5.0514828544949033</v>
      </c>
      <c r="O29" s="201">
        <f t="shared" ref="O29:O30" si="16">(I29/C29)*10</f>
        <v>7.3687894826703069</v>
      </c>
      <c r="P29" s="67">
        <f t="shared" ref="P29:P30" si="17">(O29-N29)/N29</f>
        <v>0.45873789834076562</v>
      </c>
    </row>
    <row r="30" spans="1:16" ht="20.100000000000001" customHeight="1" x14ac:dyDescent="0.25">
      <c r="A30" s="14" t="s">
        <v>180</v>
      </c>
      <c r="B30" s="25">
        <v>167.81</v>
      </c>
      <c r="C30" s="188">
        <v>75.569999999999993</v>
      </c>
      <c r="D30" s="345">
        <f t="shared" si="2"/>
        <v>7.0428535035268833E-3</v>
      </c>
      <c r="E30" s="295">
        <f t="shared" si="3"/>
        <v>2.9278180684769268E-3</v>
      </c>
      <c r="F30" s="67">
        <f t="shared" si="9"/>
        <v>-0.54966926881592282</v>
      </c>
      <c r="H30" s="25">
        <v>163.101</v>
      </c>
      <c r="I30" s="188">
        <v>80.344999999999985</v>
      </c>
      <c r="J30" s="345">
        <f t="shared" si="5"/>
        <v>1.1732191742688072E-2</v>
      </c>
      <c r="K30" s="295">
        <f t="shared" si="6"/>
        <v>4.8376664703381105E-3</v>
      </c>
      <c r="L30" s="67">
        <f t="shared" si="10"/>
        <v>-0.50739112574417089</v>
      </c>
      <c r="N30" s="40">
        <f t="shared" si="15"/>
        <v>9.719385018771229</v>
      </c>
      <c r="O30" s="201">
        <f t="shared" si="16"/>
        <v>10.631864496493318</v>
      </c>
      <c r="P30" s="67">
        <f t="shared" si="17"/>
        <v>9.3882429388258651E-2</v>
      </c>
    </row>
    <row r="31" spans="1:16" ht="20.100000000000001" customHeight="1" x14ac:dyDescent="0.25">
      <c r="A31" s="14" t="s">
        <v>197</v>
      </c>
      <c r="B31" s="25">
        <v>33.130000000000003</v>
      </c>
      <c r="C31" s="188">
        <v>26.659999999999997</v>
      </c>
      <c r="D31" s="345">
        <f t="shared" si="2"/>
        <v>1.3904400010240491E-3</v>
      </c>
      <c r="E31" s="295">
        <f t="shared" si="3"/>
        <v>1.0328917520920321E-3</v>
      </c>
      <c r="F31" s="67">
        <f t="shared" si="9"/>
        <v>-0.19529127678840946</v>
      </c>
      <c r="H31" s="25">
        <v>44.686</v>
      </c>
      <c r="I31" s="188">
        <v>59.344999999999999</v>
      </c>
      <c r="J31" s="345">
        <f t="shared" si="5"/>
        <v>3.2143562590895161E-3</v>
      </c>
      <c r="K31" s="295">
        <f t="shared" si="6"/>
        <v>3.5732318959762924E-3</v>
      </c>
      <c r="L31" s="67">
        <f t="shared" si="10"/>
        <v>0.32804457772009127</v>
      </c>
      <c r="N31" s="40">
        <f t="shared" ref="N31" si="18">(H31/B31)*10</f>
        <v>13.488077271355266</v>
      </c>
      <c r="O31" s="201">
        <f t="shared" ref="O31" si="19">(I31/C31)*10</f>
        <v>22.259939984996251</v>
      </c>
      <c r="P31" s="67">
        <f t="shared" ref="P31" si="20">(O31-N31)/N31</f>
        <v>0.65034196773693298</v>
      </c>
    </row>
    <row r="32" spans="1:16" ht="20.100000000000001" customHeight="1" thickBot="1" x14ac:dyDescent="0.3">
      <c r="A32" s="14" t="s">
        <v>17</v>
      </c>
      <c r="B32" s="25">
        <f>B33-SUM(B7:B31)</f>
        <v>570.2799999999952</v>
      </c>
      <c r="C32" s="188">
        <f>C33-SUM(C7:C31)</f>
        <v>481.43999999999505</v>
      </c>
      <c r="D32" s="345">
        <f t="shared" si="2"/>
        <v>2.3934202347841473E-2</v>
      </c>
      <c r="E32" s="295">
        <f t="shared" si="3"/>
        <v>1.86524908149731E-2</v>
      </c>
      <c r="F32" s="67">
        <f t="shared" si="9"/>
        <v>-0.15578312407940115</v>
      </c>
      <c r="H32" s="25">
        <f>H33-SUM(H7:H31)</f>
        <v>521.64300000000003</v>
      </c>
      <c r="I32" s="188">
        <f>I33-SUM(I7:I31)</f>
        <v>374.57100000000355</v>
      </c>
      <c r="J32" s="345">
        <f t="shared" si="5"/>
        <v>3.752285821197316E-2</v>
      </c>
      <c r="K32" s="295">
        <f t="shared" si="6"/>
        <v>2.2553358235870728E-2</v>
      </c>
      <c r="L32" s="67">
        <f t="shared" si="7"/>
        <v>-0.2819399474353082</v>
      </c>
      <c r="N32" s="40">
        <f t="shared" si="0"/>
        <v>9.1471382478783134</v>
      </c>
      <c r="O32" s="201">
        <f t="shared" si="1"/>
        <v>7.7802218344966647</v>
      </c>
      <c r="P32" s="67">
        <f t="shared" si="8"/>
        <v>-0.1494365096863717</v>
      </c>
    </row>
    <row r="33" spans="1:16" ht="26.25" customHeight="1" thickBot="1" x14ac:dyDescent="0.3">
      <c r="A33" s="18" t="s">
        <v>18</v>
      </c>
      <c r="B33" s="23">
        <v>23826.989999999998</v>
      </c>
      <c r="C33" s="193">
        <v>25811.029999999995</v>
      </c>
      <c r="D33" s="341">
        <f>SUM(D7:D32)</f>
        <v>1</v>
      </c>
      <c r="E33" s="342">
        <f>SUM(E7:E32)</f>
        <v>0.99999999999999978</v>
      </c>
      <c r="F33" s="72">
        <f t="shared" si="4"/>
        <v>8.3268595823475705E-2</v>
      </c>
      <c r="G33" s="2"/>
      <c r="H33" s="23">
        <v>13902.005999999998</v>
      </c>
      <c r="I33" s="193">
        <v>16608.214</v>
      </c>
      <c r="J33" s="341">
        <f>SUM(J7:J32)</f>
        <v>1.0000000000000002</v>
      </c>
      <c r="K33" s="342">
        <f>SUM(K7:K32)</f>
        <v>1.0000000000000002</v>
      </c>
      <c r="L33" s="72">
        <f t="shared" si="7"/>
        <v>0.19466312991089221</v>
      </c>
      <c r="N33" s="35">
        <f t="shared" si="0"/>
        <v>5.8345624017133506</v>
      </c>
      <c r="O33" s="194">
        <f t="shared" si="1"/>
        <v>6.4345413569315149</v>
      </c>
      <c r="P33" s="72">
        <f t="shared" si="8"/>
        <v>0.10283186876910892</v>
      </c>
    </row>
    <row r="35" spans="1:16" ht="15.75" thickBot="1" x14ac:dyDescent="0.3"/>
    <row r="36" spans="1:16" x14ac:dyDescent="0.25">
      <c r="A36" s="468" t="s">
        <v>2</v>
      </c>
      <c r="B36" s="461" t="s">
        <v>1</v>
      </c>
      <c r="C36" s="452"/>
      <c r="D36" s="461" t="s">
        <v>116</v>
      </c>
      <c r="E36" s="452"/>
      <c r="F36" s="176" t="s">
        <v>0</v>
      </c>
      <c r="H36" s="471" t="s">
        <v>19</v>
      </c>
      <c r="I36" s="472"/>
      <c r="J36" s="461" t="s">
        <v>116</v>
      </c>
      <c r="K36" s="457"/>
      <c r="L36" s="176" t="s">
        <v>0</v>
      </c>
      <c r="N36" s="451" t="s">
        <v>22</v>
      </c>
      <c r="O36" s="452"/>
      <c r="P36" s="176" t="s">
        <v>0</v>
      </c>
    </row>
    <row r="37" spans="1:16" x14ac:dyDescent="0.25">
      <c r="A37" s="469"/>
      <c r="B37" s="462" t="str">
        <f>B5</f>
        <v>jan-dez</v>
      </c>
      <c r="C37" s="454"/>
      <c r="D37" s="462" t="str">
        <f>B5</f>
        <v>jan-dez</v>
      </c>
      <c r="E37" s="454"/>
      <c r="F37" s="177" t="str">
        <f>F5</f>
        <v>2021/2020</v>
      </c>
      <c r="H37" s="449" t="str">
        <f>B5</f>
        <v>jan-dez</v>
      </c>
      <c r="I37" s="454"/>
      <c r="J37" s="462" t="str">
        <f>B5</f>
        <v>jan-dez</v>
      </c>
      <c r="K37" s="450"/>
      <c r="L37" s="177" t="str">
        <f>L5</f>
        <v>2021/2020</v>
      </c>
      <c r="N37" s="449" t="str">
        <f>B5</f>
        <v>jan-dez</v>
      </c>
      <c r="O37" s="450"/>
      <c r="P37" s="177" t="str">
        <f>P5</f>
        <v>2021/2020</v>
      </c>
    </row>
    <row r="38" spans="1:16" ht="19.5" customHeight="1" thickBot="1" x14ac:dyDescent="0.3">
      <c r="A38" s="470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161</v>
      </c>
      <c r="B39" s="46">
        <v>7097.1100000000006</v>
      </c>
      <c r="C39" s="195">
        <v>6665.82</v>
      </c>
      <c r="D39" s="345">
        <f t="shared" ref="D39:D56" si="21">B39/$B$57</f>
        <v>0.46618457128368562</v>
      </c>
      <c r="E39" s="344">
        <f t="shared" ref="E39:E56" si="22">C39/$C$57</f>
        <v>0.44455337385507404</v>
      </c>
      <c r="F39" s="67">
        <f>(C39-B39)/B39</f>
        <v>-6.0769806301438307E-2</v>
      </c>
      <c r="H39" s="46">
        <v>2632.5319999999997</v>
      </c>
      <c r="I39" s="195">
        <v>2507.1669999999995</v>
      </c>
      <c r="J39" s="345">
        <f t="shared" ref="J39:J56" si="23">H39/$H$57</f>
        <v>0.36700873463200101</v>
      </c>
      <c r="K39" s="344">
        <f t="shared" ref="K39:K56" si="24">I39/$I$57</f>
        <v>0.36860118185632645</v>
      </c>
      <c r="L39" s="67">
        <f>(I39-H39)/H39</f>
        <v>-4.7621453414431525E-2</v>
      </c>
      <c r="N39" s="40">
        <f t="shared" ref="N39:N57" si="25">(H39/B39)*10</f>
        <v>3.7093013916932378</v>
      </c>
      <c r="O39" s="200">
        <f t="shared" ref="O39:O57" si="26">(I39/C39)*10</f>
        <v>3.7612281759783484</v>
      </c>
      <c r="P39" s="76">
        <f t="shared" si="8"/>
        <v>1.3999073896070437E-2</v>
      </c>
    </row>
    <row r="40" spans="1:16" ht="20.100000000000001" customHeight="1" x14ac:dyDescent="0.25">
      <c r="A40" s="45" t="s">
        <v>165</v>
      </c>
      <c r="B40" s="25">
        <v>2996.94</v>
      </c>
      <c r="C40" s="188">
        <v>3363.9899999999993</v>
      </c>
      <c r="D40" s="345">
        <f t="shared" si="21"/>
        <v>0.19685860710386746</v>
      </c>
      <c r="E40" s="295">
        <f t="shared" si="22"/>
        <v>0.22434945799837536</v>
      </c>
      <c r="F40" s="67">
        <f t="shared" ref="F40:F57" si="27">(C40-B40)/B40</f>
        <v>0.12247492442291112</v>
      </c>
      <c r="H40" s="25">
        <v>1393.5449999999996</v>
      </c>
      <c r="I40" s="188">
        <v>1500.8340000000001</v>
      </c>
      <c r="J40" s="345">
        <f t="shared" si="23"/>
        <v>0.19427805135996515</v>
      </c>
      <c r="K40" s="295">
        <f t="shared" si="24"/>
        <v>0.22065111186058128</v>
      </c>
      <c r="L40" s="67">
        <f t="shared" ref="L40:L57" si="28">(I40-H40)/H40</f>
        <v>7.6989978795087691E-2</v>
      </c>
      <c r="N40" s="40">
        <f t="shared" si="25"/>
        <v>4.6498928907485624</v>
      </c>
      <c r="O40" s="201">
        <f t="shared" si="26"/>
        <v>4.4614698616821107</v>
      </c>
      <c r="P40" s="67">
        <f t="shared" si="8"/>
        <v>-4.0522014913792655E-2</v>
      </c>
    </row>
    <row r="41" spans="1:16" ht="20.100000000000001" customHeight="1" x14ac:dyDescent="0.25">
      <c r="A41" s="45" t="s">
        <v>168</v>
      </c>
      <c r="B41" s="25">
        <v>1735.79</v>
      </c>
      <c r="C41" s="188">
        <v>1949.4499999999998</v>
      </c>
      <c r="D41" s="345">
        <f t="shared" si="21"/>
        <v>0.1140180322678539</v>
      </c>
      <c r="E41" s="295">
        <f t="shared" si="22"/>
        <v>0.13001169768487209</v>
      </c>
      <c r="F41" s="67">
        <f t="shared" si="27"/>
        <v>0.12309092689783895</v>
      </c>
      <c r="H41" s="25">
        <v>873.13900000000001</v>
      </c>
      <c r="I41" s="188">
        <v>908.46500000000003</v>
      </c>
      <c r="J41" s="345">
        <f t="shared" si="23"/>
        <v>0.12172677845809692</v>
      </c>
      <c r="K41" s="295">
        <f t="shared" si="24"/>
        <v>0.13356161463321259</v>
      </c>
      <c r="L41" s="67">
        <f t="shared" si="28"/>
        <v>4.0458621135924543E-2</v>
      </c>
      <c r="N41" s="40">
        <f t="shared" si="25"/>
        <v>5.030211027831708</v>
      </c>
      <c r="O41" s="201">
        <f t="shared" si="26"/>
        <v>4.6601092615866015</v>
      </c>
      <c r="P41" s="67">
        <f t="shared" si="8"/>
        <v>-7.3575793181909571E-2</v>
      </c>
    </row>
    <row r="42" spans="1:16" ht="20.100000000000001" customHeight="1" x14ac:dyDescent="0.25">
      <c r="A42" s="45" t="s">
        <v>171</v>
      </c>
      <c r="B42" s="25">
        <v>1066.1399999999999</v>
      </c>
      <c r="C42" s="188">
        <v>839.04000000000008</v>
      </c>
      <c r="D42" s="345">
        <f t="shared" si="21"/>
        <v>7.0031043456898437E-2</v>
      </c>
      <c r="E42" s="295">
        <f t="shared" si="22"/>
        <v>5.5956815935528023E-2</v>
      </c>
      <c r="F42" s="67">
        <f t="shared" si="27"/>
        <v>-0.21301142439079279</v>
      </c>
      <c r="H42" s="25">
        <v>659.89799999999991</v>
      </c>
      <c r="I42" s="188">
        <v>465.27400000000006</v>
      </c>
      <c r="J42" s="345">
        <f t="shared" si="23"/>
        <v>9.1998247301908656E-2</v>
      </c>
      <c r="K42" s="295">
        <f t="shared" si="24"/>
        <v>6.8404117590499747E-2</v>
      </c>
      <c r="L42" s="67">
        <f t="shared" si="28"/>
        <v>-0.29493042864200208</v>
      </c>
      <c r="N42" s="40">
        <f t="shared" si="25"/>
        <v>6.1895998649333102</v>
      </c>
      <c r="O42" s="201">
        <f t="shared" si="26"/>
        <v>5.5453136918382917</v>
      </c>
      <c r="P42" s="67">
        <f t="shared" si="8"/>
        <v>-0.10409173244706349</v>
      </c>
    </row>
    <row r="43" spans="1:16" ht="20.100000000000001" customHeight="1" x14ac:dyDescent="0.25">
      <c r="A43" s="45" t="s">
        <v>166</v>
      </c>
      <c r="B43" s="25">
        <v>615.43999999999994</v>
      </c>
      <c r="C43" s="188">
        <v>573.29</v>
      </c>
      <c r="D43" s="345">
        <f t="shared" si="21"/>
        <v>4.0426121696131447E-2</v>
      </c>
      <c r="E43" s="295">
        <f t="shared" si="22"/>
        <v>3.8233556216245773E-2</v>
      </c>
      <c r="F43" s="67">
        <f t="shared" si="27"/>
        <v>-6.8487586117249422E-2</v>
      </c>
      <c r="H43" s="25">
        <v>399.625</v>
      </c>
      <c r="I43" s="188">
        <v>308.80900000000003</v>
      </c>
      <c r="J43" s="345">
        <f t="shared" si="23"/>
        <v>5.5712851952915837E-2</v>
      </c>
      <c r="K43" s="295">
        <f t="shared" si="24"/>
        <v>4.5400789962483694E-2</v>
      </c>
      <c r="L43" s="67">
        <f t="shared" si="28"/>
        <v>-0.22725304973412569</v>
      </c>
      <c r="N43" s="40">
        <f t="shared" si="25"/>
        <v>6.4933218510334081</v>
      </c>
      <c r="O43" s="201">
        <f t="shared" si="26"/>
        <v>5.3866106159186451</v>
      </c>
      <c r="P43" s="67">
        <f t="shared" si="8"/>
        <v>-0.17043837661283193</v>
      </c>
    </row>
    <row r="44" spans="1:16" ht="20.100000000000001" customHeight="1" x14ac:dyDescent="0.25">
      <c r="A44" s="45" t="s">
        <v>173</v>
      </c>
      <c r="B44" s="25">
        <v>413.32000000000005</v>
      </c>
      <c r="C44" s="188">
        <v>384.25</v>
      </c>
      <c r="D44" s="345">
        <f t="shared" si="21"/>
        <v>2.7149559046284043E-2</v>
      </c>
      <c r="E44" s="295">
        <f t="shared" si="22"/>
        <v>2.5626199612922673E-2</v>
      </c>
      <c r="F44" s="67">
        <f t="shared" si="27"/>
        <v>-7.0332913964966728E-2</v>
      </c>
      <c r="H44" s="25">
        <v>238.85599999999999</v>
      </c>
      <c r="I44" s="188">
        <v>276.14800000000002</v>
      </c>
      <c r="J44" s="345">
        <f t="shared" si="23"/>
        <v>3.3299590781521837E-2</v>
      </c>
      <c r="K44" s="295">
        <f t="shared" si="24"/>
        <v>4.0599002446690173E-2</v>
      </c>
      <c r="L44" s="67">
        <f t="shared" si="28"/>
        <v>0.15612754128010195</v>
      </c>
      <c r="N44" s="40">
        <f t="shared" si="25"/>
        <v>5.7789606116326322</v>
      </c>
      <c r="O44" s="201">
        <f t="shared" si="26"/>
        <v>7.1866753415744968</v>
      </c>
      <c r="P44" s="67">
        <f t="shared" si="8"/>
        <v>0.24359306535300415</v>
      </c>
    </row>
    <row r="45" spans="1:16" ht="20.100000000000001" customHeight="1" x14ac:dyDescent="0.25">
      <c r="A45" s="45" t="s">
        <v>189</v>
      </c>
      <c r="B45" s="25">
        <v>177.87999999999997</v>
      </c>
      <c r="C45" s="188">
        <v>410.49999999999994</v>
      </c>
      <c r="D45" s="345">
        <f t="shared" si="21"/>
        <v>1.1684321017983655E-2</v>
      </c>
      <c r="E45" s="295">
        <f t="shared" si="22"/>
        <v>2.7376850855184792E-2</v>
      </c>
      <c r="F45" s="67">
        <f t="shared" si="27"/>
        <v>1.3077355520575671</v>
      </c>
      <c r="H45" s="25">
        <v>90.424999999999997</v>
      </c>
      <c r="I45" s="188">
        <v>188.83100000000002</v>
      </c>
      <c r="J45" s="345">
        <f t="shared" si="23"/>
        <v>1.260640509938671E-2</v>
      </c>
      <c r="K45" s="295">
        <f t="shared" si="24"/>
        <v>2.7761744539199822E-2</v>
      </c>
      <c r="L45" s="67">
        <f t="shared" si="28"/>
        <v>1.0882609897705282</v>
      </c>
      <c r="N45" s="40">
        <f t="shared" si="25"/>
        <v>5.0834832471328992</v>
      </c>
      <c r="O45" s="201">
        <f t="shared" si="26"/>
        <v>4.600024360535933</v>
      </c>
      <c r="P45" s="67">
        <f t="shared" si="8"/>
        <v>-9.510386148506314E-2</v>
      </c>
    </row>
    <row r="46" spans="1:16" ht="20.100000000000001" customHeight="1" x14ac:dyDescent="0.25">
      <c r="A46" s="45" t="s">
        <v>170</v>
      </c>
      <c r="B46" s="25">
        <v>224.24999999999997</v>
      </c>
      <c r="C46" s="188">
        <v>220.92000000000002</v>
      </c>
      <c r="D46" s="345">
        <f t="shared" si="21"/>
        <v>1.4730205690818725E-2</v>
      </c>
      <c r="E46" s="295">
        <f t="shared" si="22"/>
        <v>1.4733480854878016E-2</v>
      </c>
      <c r="F46" s="67">
        <f t="shared" si="27"/>
        <v>-1.4849498327759001E-2</v>
      </c>
      <c r="H46" s="25">
        <v>155.803</v>
      </c>
      <c r="I46" s="188">
        <v>158.99999999999997</v>
      </c>
      <c r="J46" s="345">
        <f t="shared" si="23"/>
        <v>2.1720937060544624E-2</v>
      </c>
      <c r="K46" s="295">
        <f t="shared" si="24"/>
        <v>2.3376020789662558E-2</v>
      </c>
      <c r="L46" s="67">
        <f t="shared" si="28"/>
        <v>2.0519502191870338E-2</v>
      </c>
      <c r="N46" s="40">
        <f t="shared" si="25"/>
        <v>6.94773690078038</v>
      </c>
      <c r="O46" s="201">
        <f t="shared" si="26"/>
        <v>7.197175448126016</v>
      </c>
      <c r="P46" s="67">
        <f t="shared" si="8"/>
        <v>3.5902129126049474E-2</v>
      </c>
    </row>
    <row r="47" spans="1:16" ht="20.100000000000001" customHeight="1" x14ac:dyDescent="0.25">
      <c r="A47" s="45" t="s">
        <v>174</v>
      </c>
      <c r="B47" s="25">
        <v>145.38999999999999</v>
      </c>
      <c r="C47" s="188">
        <v>149.12</v>
      </c>
      <c r="D47" s="345">
        <f t="shared" si="21"/>
        <v>9.5501654643841E-3</v>
      </c>
      <c r="E47" s="295">
        <f t="shared" si="22"/>
        <v>9.9450328855667652E-3</v>
      </c>
      <c r="F47" s="67">
        <f t="shared" si="27"/>
        <v>2.5655134465919379E-2</v>
      </c>
      <c r="H47" s="25">
        <v>121.60399999999998</v>
      </c>
      <c r="I47" s="188">
        <v>123.628</v>
      </c>
      <c r="J47" s="345">
        <f t="shared" si="23"/>
        <v>1.6953157707556777E-2</v>
      </c>
      <c r="K47" s="295">
        <f t="shared" si="24"/>
        <v>1.8175664768455366E-2</v>
      </c>
      <c r="L47" s="67">
        <f t="shared" si="28"/>
        <v>1.6644189335877236E-2</v>
      </c>
      <c r="N47" s="40">
        <f t="shared" si="25"/>
        <v>8.3639865190178142</v>
      </c>
      <c r="O47" s="201">
        <f t="shared" si="26"/>
        <v>8.2905042918454939</v>
      </c>
      <c r="P47" s="67">
        <f t="shared" si="8"/>
        <v>-8.7855506468402789E-3</v>
      </c>
    </row>
    <row r="48" spans="1:16" ht="20.100000000000001" customHeight="1" x14ac:dyDescent="0.25">
      <c r="A48" s="45" t="s">
        <v>179</v>
      </c>
      <c r="B48" s="25">
        <v>215.8</v>
      </c>
      <c r="C48" s="188">
        <v>117.14000000000001</v>
      </c>
      <c r="D48" s="345">
        <f t="shared" si="21"/>
        <v>1.4175154461889326E-2</v>
      </c>
      <c r="E48" s="295">
        <f t="shared" si="22"/>
        <v>7.812239486422283E-3</v>
      </c>
      <c r="F48" s="67">
        <f t="shared" si="27"/>
        <v>-0.45718257645968485</v>
      </c>
      <c r="H48" s="25">
        <v>109.01100000000001</v>
      </c>
      <c r="I48" s="188">
        <v>86.317999999999984</v>
      </c>
      <c r="J48" s="345">
        <f t="shared" si="23"/>
        <v>1.5197531946798395E-2</v>
      </c>
      <c r="K48" s="295">
        <f t="shared" si="24"/>
        <v>1.2690385927811904E-2</v>
      </c>
      <c r="L48" s="67">
        <f t="shared" si="28"/>
        <v>-0.2081716524020514</v>
      </c>
      <c r="N48" s="40">
        <f t="shared" si="25"/>
        <v>5.0514828544949033</v>
      </c>
      <c r="O48" s="201">
        <f t="shared" si="26"/>
        <v>7.3687894826703069</v>
      </c>
      <c r="P48" s="67">
        <f t="shared" si="8"/>
        <v>0.45873789834076562</v>
      </c>
    </row>
    <row r="49" spans="1:16" ht="20.100000000000001" customHeight="1" x14ac:dyDescent="0.25">
      <c r="A49" s="45" t="s">
        <v>180</v>
      </c>
      <c r="B49" s="25">
        <v>167.81</v>
      </c>
      <c r="C49" s="188">
        <v>75.569999999999993</v>
      </c>
      <c r="D49" s="345">
        <f t="shared" si="21"/>
        <v>1.1022857600786135E-2</v>
      </c>
      <c r="E49" s="295">
        <f t="shared" si="22"/>
        <v>5.0398748334380388E-3</v>
      </c>
      <c r="F49" s="67">
        <f t="shared" si="27"/>
        <v>-0.54966926881592282</v>
      </c>
      <c r="H49" s="25">
        <v>163.101</v>
      </c>
      <c r="I49" s="188">
        <v>80.344999999999985</v>
      </c>
      <c r="J49" s="345">
        <f t="shared" si="23"/>
        <v>2.2738371889577794E-2</v>
      </c>
      <c r="K49" s="295">
        <f t="shared" si="24"/>
        <v>1.1812241448713448E-2</v>
      </c>
      <c r="L49" s="67">
        <f t="shared" si="28"/>
        <v>-0.50739112574417089</v>
      </c>
      <c r="N49" s="40">
        <f t="shared" ref="N49" si="29">(H49/B49)*10</f>
        <v>9.719385018771229</v>
      </c>
      <c r="O49" s="201">
        <f t="shared" ref="O49" si="30">(I49/C49)*10</f>
        <v>10.631864496493318</v>
      </c>
      <c r="P49" s="67">
        <f t="shared" ref="P49" si="31">(O49-N49)/N49</f>
        <v>9.3882429388258651E-2</v>
      </c>
    </row>
    <row r="50" spans="1:16" ht="20.100000000000001" customHeight="1" x14ac:dyDescent="0.25">
      <c r="A50" s="45" t="s">
        <v>183</v>
      </c>
      <c r="B50" s="25">
        <v>69.310000000000016</v>
      </c>
      <c r="C50" s="188">
        <v>48.69</v>
      </c>
      <c r="D50" s="345">
        <f t="shared" si="21"/>
        <v>4.5527338079404513E-3</v>
      </c>
      <c r="E50" s="295">
        <f t="shared" si="22"/>
        <v>3.2472079613616264E-3</v>
      </c>
      <c r="F50" s="67">
        <f t="shared" si="27"/>
        <v>-0.29750396768143145</v>
      </c>
      <c r="H50" s="25">
        <v>119.483</v>
      </c>
      <c r="I50" s="188">
        <v>57.012</v>
      </c>
      <c r="J50" s="345">
        <f t="shared" si="23"/>
        <v>1.6657463096378462E-2</v>
      </c>
      <c r="K50" s="295">
        <f t="shared" si="24"/>
        <v>8.3818471525801391E-3</v>
      </c>
      <c r="L50" s="67">
        <f t="shared" si="28"/>
        <v>-0.52284425399429213</v>
      </c>
      <c r="N50" s="40">
        <f t="shared" ref="N50" si="32">(H50/B50)*10</f>
        <v>17.238926561823686</v>
      </c>
      <c r="O50" s="201">
        <f t="shared" ref="O50" si="33">(I50/C50)*10</f>
        <v>11.709180529882934</v>
      </c>
      <c r="P50" s="67">
        <f t="shared" ref="P50" si="34">(O50-N50)/N50</f>
        <v>-0.32077090253325879</v>
      </c>
    </row>
    <row r="51" spans="1:16" ht="20.100000000000001" customHeight="1" x14ac:dyDescent="0.25">
      <c r="A51" s="45" t="s">
        <v>177</v>
      </c>
      <c r="B51" s="25">
        <v>54.62</v>
      </c>
      <c r="C51" s="188">
        <v>64.150000000000006</v>
      </c>
      <c r="D51" s="345">
        <f t="shared" si="21"/>
        <v>3.5877985945708753E-3</v>
      </c>
      <c r="E51" s="295">
        <f t="shared" si="22"/>
        <v>4.2782581787091465E-3</v>
      </c>
      <c r="F51" s="67">
        <f t="shared" si="27"/>
        <v>0.17447821310875153</v>
      </c>
      <c r="H51" s="25">
        <v>35.817999999999998</v>
      </c>
      <c r="I51" s="188">
        <v>43.975000000000001</v>
      </c>
      <c r="J51" s="345">
        <f t="shared" si="23"/>
        <v>4.9934887238024129E-3</v>
      </c>
      <c r="K51" s="295">
        <f t="shared" si="24"/>
        <v>6.4651604668264856E-3</v>
      </c>
      <c r="L51" s="67">
        <f t="shared" si="28"/>
        <v>0.22773465855156635</v>
      </c>
      <c r="N51" s="40">
        <f t="shared" ref="N51" si="35">(H51/B51)*10</f>
        <v>6.5576711827169536</v>
      </c>
      <c r="O51" s="201">
        <f t="shared" ref="O51" si="36">(I51/C51)*10</f>
        <v>6.8550272798129388</v>
      </c>
      <c r="P51" s="67">
        <f t="shared" ref="P51" si="37">(O51-N51)/N51</f>
        <v>4.5344770850920521E-2</v>
      </c>
    </row>
    <row r="52" spans="1:16" ht="20.100000000000001" customHeight="1" x14ac:dyDescent="0.25">
      <c r="A52" s="45" t="s">
        <v>190</v>
      </c>
      <c r="B52" s="25">
        <v>46.6</v>
      </c>
      <c r="C52" s="188">
        <v>54.96</v>
      </c>
      <c r="D52" s="345">
        <f t="shared" si="21"/>
        <v>3.0609925761077043E-3</v>
      </c>
      <c r="E52" s="295">
        <f t="shared" si="22"/>
        <v>3.6653635152276648E-3</v>
      </c>
      <c r="F52" s="67">
        <f t="shared" si="27"/>
        <v>0.17939914163090126</v>
      </c>
      <c r="H52" s="25">
        <v>46.09</v>
      </c>
      <c r="I52" s="188">
        <v>39.422000000000004</v>
      </c>
      <c r="J52" s="345">
        <f t="shared" si="23"/>
        <v>6.4255373075005097E-3</v>
      </c>
      <c r="K52" s="295">
        <f t="shared" si="24"/>
        <v>5.7957829658495446E-3</v>
      </c>
      <c r="L52" s="67">
        <f t="shared" si="28"/>
        <v>-0.14467346495986111</v>
      </c>
      <c r="N52" s="40">
        <f t="shared" ref="N52" si="38">(H52/B52)*10</f>
        <v>9.8905579399141637</v>
      </c>
      <c r="O52" s="201">
        <f t="shared" ref="O52" si="39">(I52/C52)*10</f>
        <v>7.1728529839883564</v>
      </c>
      <c r="P52" s="67">
        <f t="shared" ref="P52" si="40">(O52-N52)/N52</f>
        <v>-0.2747777195620365</v>
      </c>
    </row>
    <row r="53" spans="1:16" ht="20.100000000000001" customHeight="1" x14ac:dyDescent="0.25">
      <c r="A53" s="45" t="s">
        <v>152</v>
      </c>
      <c r="B53" s="25">
        <v>2.1899999999999995</v>
      </c>
      <c r="C53" s="188">
        <v>12.38</v>
      </c>
      <c r="D53" s="345">
        <f t="shared" si="21"/>
        <v>1.4385351376986847E-4</v>
      </c>
      <c r="E53" s="295">
        <f t="shared" si="22"/>
        <v>8.2564047158876445E-4</v>
      </c>
      <c r="F53" s="67">
        <f t="shared" si="27"/>
        <v>4.6529680365296819</v>
      </c>
      <c r="H53" s="25">
        <v>2.1429999999999998</v>
      </c>
      <c r="I53" s="188">
        <v>12.687000000000001</v>
      </c>
      <c r="J53" s="345">
        <f t="shared" si="23"/>
        <v>2.9876169342533281E-4</v>
      </c>
      <c r="K53" s="295">
        <f t="shared" si="24"/>
        <v>1.8652300362166602E-3</v>
      </c>
      <c r="L53" s="67">
        <f t="shared" ref="L53:L55" si="41">(I53-H53)/H53</f>
        <v>4.9202053196453575</v>
      </c>
      <c r="N53" s="40">
        <f t="shared" ref="N53:N55" si="42">(H53/B53)*10</f>
        <v>9.7853881278538815</v>
      </c>
      <c r="O53" s="201">
        <f t="shared" ref="O53:O55" si="43">(I53/C53)*10</f>
        <v>10.247980613893377</v>
      </c>
      <c r="P53" s="67">
        <f t="shared" ref="P53:P55" si="44">(O53-N53)/N53</f>
        <v>4.727380048653735E-2</v>
      </c>
    </row>
    <row r="54" spans="1:16" ht="20.100000000000001" customHeight="1" x14ac:dyDescent="0.25">
      <c r="A54" s="45" t="s">
        <v>186</v>
      </c>
      <c r="B54" s="25">
        <v>30.769999999999996</v>
      </c>
      <c r="C54" s="188">
        <v>29.259999999999998</v>
      </c>
      <c r="D54" s="345">
        <f t="shared" si="21"/>
        <v>2.0211747117346362E-3</v>
      </c>
      <c r="E54" s="295">
        <f t="shared" si="22"/>
        <v>1.9513925847081781E-3</v>
      </c>
      <c r="F54" s="67">
        <f t="shared" si="27"/>
        <v>-4.9073773155671047E-2</v>
      </c>
      <c r="H54" s="25">
        <v>21.616</v>
      </c>
      <c r="I54" s="188">
        <v>10.503</v>
      </c>
      <c r="J54" s="345">
        <f t="shared" si="23"/>
        <v>3.0135477205235624E-3</v>
      </c>
      <c r="K54" s="295">
        <f t="shared" si="24"/>
        <v>1.5441405431058234E-3</v>
      </c>
      <c r="L54" s="67">
        <f t="shared" si="41"/>
        <v>-0.51410991857883048</v>
      </c>
      <c r="N54" s="40">
        <f t="shared" si="42"/>
        <v>7.0250243743906413</v>
      </c>
      <c r="O54" s="201">
        <f t="shared" si="43"/>
        <v>3.589542036910458</v>
      </c>
      <c r="P54" s="67">
        <f t="shared" si="44"/>
        <v>-0.4890349348827962</v>
      </c>
    </row>
    <row r="55" spans="1:16" ht="20.100000000000001" customHeight="1" x14ac:dyDescent="0.25">
      <c r="A55" s="45" t="s">
        <v>195</v>
      </c>
      <c r="B55" s="25">
        <v>1.2</v>
      </c>
      <c r="C55" s="188">
        <v>3.54</v>
      </c>
      <c r="D55" s="345">
        <f t="shared" si="21"/>
        <v>7.8823843161571785E-5</v>
      </c>
      <c r="E55" s="295">
        <f t="shared" si="22"/>
        <v>2.3608782467077753E-4</v>
      </c>
      <c r="F55" s="67">
        <f t="shared" si="27"/>
        <v>1.95</v>
      </c>
      <c r="H55" s="25">
        <v>2.2410000000000001</v>
      </c>
      <c r="I55" s="188">
        <v>6.7409999999999997</v>
      </c>
      <c r="J55" s="345">
        <f t="shared" si="23"/>
        <v>3.1242415070749927E-4</v>
      </c>
      <c r="K55" s="295">
        <f t="shared" si="24"/>
        <v>9.9105507008248627E-4</v>
      </c>
      <c r="L55" s="67">
        <f t="shared" si="41"/>
        <v>2.0080321285140563</v>
      </c>
      <c r="N55" s="40">
        <f t="shared" si="42"/>
        <v>18.675000000000001</v>
      </c>
      <c r="O55" s="201">
        <f t="shared" si="43"/>
        <v>19.042372881355931</v>
      </c>
      <c r="P55" s="67">
        <f t="shared" si="44"/>
        <v>1.96719079708664E-2</v>
      </c>
    </row>
    <row r="56" spans="1:16" ht="20.100000000000001" customHeight="1" thickBot="1" x14ac:dyDescent="0.3">
      <c r="A56" s="14" t="s">
        <v>17</v>
      </c>
      <c r="B56" s="25">
        <f>B57-SUM(B39:B55)</f>
        <v>163.26000000000386</v>
      </c>
      <c r="C56" s="188">
        <f>C57-SUM(C39:C55)</f>
        <v>32.350000000000364</v>
      </c>
      <c r="D56" s="345">
        <f t="shared" si="21"/>
        <v>1.0723983862132094E-2</v>
      </c>
      <c r="E56" s="295">
        <f t="shared" si="22"/>
        <v>2.1574692452259151E-3</v>
      </c>
      <c r="F56" s="67">
        <f t="shared" si="27"/>
        <v>-0.80184981011883127</v>
      </c>
      <c r="H56" s="25">
        <f>H57-SUM(H39:H55)</f>
        <v>108.0109999999986</v>
      </c>
      <c r="I56" s="188">
        <f>I57-SUM(I39:I55)</f>
        <v>26.683000000000902</v>
      </c>
      <c r="J56" s="345">
        <f t="shared" si="23"/>
        <v>1.5058119117388337E-2</v>
      </c>
      <c r="K56" s="295">
        <f t="shared" si="24"/>
        <v>3.9229079417018066E-3</v>
      </c>
      <c r="L56" s="67">
        <f t="shared" ref="L56" si="45">(I56-H56)/H56</f>
        <v>-0.75296034663135003</v>
      </c>
      <c r="N56" s="40">
        <f t="shared" ref="N56" si="46">(H56/B56)*10</f>
        <v>6.6158887663846659</v>
      </c>
      <c r="O56" s="201">
        <f t="shared" ref="O56" si="47">(I56/C56)*10</f>
        <v>8.2482225656879766</v>
      </c>
      <c r="P56" s="67">
        <f t="shared" ref="P56" si="48">(O56-N56)/N56</f>
        <v>0.24672932948891152</v>
      </c>
    </row>
    <row r="57" spans="1:16" ht="26.25" customHeight="1" thickBot="1" x14ac:dyDescent="0.3">
      <c r="A57" s="18" t="s">
        <v>18</v>
      </c>
      <c r="B57" s="47">
        <v>15223.820000000003</v>
      </c>
      <c r="C57" s="199">
        <v>14994.42</v>
      </c>
      <c r="D57" s="351">
        <f>SUM(D39:D56)</f>
        <v>1.0000000000000002</v>
      </c>
      <c r="E57" s="352">
        <f>SUM(E39:E56)</f>
        <v>0.99999999999999989</v>
      </c>
      <c r="F57" s="72">
        <f t="shared" si="27"/>
        <v>-1.5068491351054021E-2</v>
      </c>
      <c r="G57" s="2"/>
      <c r="H57" s="47">
        <v>7172.9409999999989</v>
      </c>
      <c r="I57" s="199">
        <v>6801.8420000000006</v>
      </c>
      <c r="J57" s="351">
        <f>SUM(J39:J56)</f>
        <v>1</v>
      </c>
      <c r="K57" s="352">
        <f>SUM(K39:K56)</f>
        <v>0.99999999999999978</v>
      </c>
      <c r="L57" s="72">
        <f t="shared" si="28"/>
        <v>-5.1735961581169901E-2</v>
      </c>
      <c r="M57" s="2"/>
      <c r="N57" s="35">
        <f t="shared" si="25"/>
        <v>4.7116564699267318</v>
      </c>
      <c r="O57" s="194">
        <f t="shared" si="26"/>
        <v>4.5362488178935898</v>
      </c>
      <c r="P57" s="72">
        <f t="shared" si="8"/>
        <v>-3.7228446758103668E-2</v>
      </c>
    </row>
    <row r="59" spans="1:16" ht="15.75" thickBot="1" x14ac:dyDescent="0.3"/>
    <row r="60" spans="1:16" x14ac:dyDescent="0.25">
      <c r="A60" s="468" t="s">
        <v>15</v>
      </c>
      <c r="B60" s="461" t="s">
        <v>1</v>
      </c>
      <c r="C60" s="452"/>
      <c r="D60" s="461" t="s">
        <v>116</v>
      </c>
      <c r="E60" s="452"/>
      <c r="F60" s="176" t="s">
        <v>0</v>
      </c>
      <c r="H60" s="471" t="s">
        <v>19</v>
      </c>
      <c r="I60" s="472"/>
      <c r="J60" s="461" t="s">
        <v>116</v>
      </c>
      <c r="K60" s="457"/>
      <c r="L60" s="176" t="s">
        <v>0</v>
      </c>
      <c r="N60" s="451" t="s">
        <v>22</v>
      </c>
      <c r="O60" s="452"/>
      <c r="P60" s="176" t="s">
        <v>0</v>
      </c>
    </row>
    <row r="61" spans="1:16" x14ac:dyDescent="0.25">
      <c r="A61" s="469"/>
      <c r="B61" s="462" t="str">
        <f>B5</f>
        <v>jan-dez</v>
      </c>
      <c r="C61" s="454"/>
      <c r="D61" s="462" t="str">
        <f>B5</f>
        <v>jan-dez</v>
      </c>
      <c r="E61" s="454"/>
      <c r="F61" s="177" t="str">
        <f>F37</f>
        <v>2021/2020</v>
      </c>
      <c r="H61" s="449" t="str">
        <f>B5</f>
        <v>jan-dez</v>
      </c>
      <c r="I61" s="454"/>
      <c r="J61" s="462" t="str">
        <f>B5</f>
        <v>jan-dez</v>
      </c>
      <c r="K61" s="450"/>
      <c r="L61" s="177" t="str">
        <f>L37</f>
        <v>2021/2020</v>
      </c>
      <c r="N61" s="449" t="str">
        <f>B5</f>
        <v>jan-dez</v>
      </c>
      <c r="O61" s="450"/>
      <c r="P61" s="177" t="str">
        <f>P37</f>
        <v>2021/2020</v>
      </c>
    </row>
    <row r="62" spans="1:16" ht="19.5" customHeight="1" thickBot="1" x14ac:dyDescent="0.3">
      <c r="A62" s="470"/>
      <c r="B62" s="120">
        <f>B6</f>
        <v>2020</v>
      </c>
      <c r="C62" s="180">
        <f>C6</f>
        <v>2021</v>
      </c>
      <c r="D62" s="120">
        <f>B6</f>
        <v>2020</v>
      </c>
      <c r="E62" s="180">
        <f>C6</f>
        <v>2021</v>
      </c>
      <c r="F62" s="178" t="s">
        <v>1</v>
      </c>
      <c r="H62" s="31">
        <f>B6</f>
        <v>2020</v>
      </c>
      <c r="I62" s="180">
        <f>C6</f>
        <v>2021</v>
      </c>
      <c r="J62" s="120">
        <f>B6</f>
        <v>2020</v>
      </c>
      <c r="K62" s="180">
        <f>C6</f>
        <v>2021</v>
      </c>
      <c r="L62" s="357">
        <v>1000</v>
      </c>
      <c r="N62" s="31">
        <f>B6</f>
        <v>2020</v>
      </c>
      <c r="O62" s="180">
        <f>C6</f>
        <v>2021</v>
      </c>
      <c r="P62" s="178" t="s">
        <v>23</v>
      </c>
    </row>
    <row r="63" spans="1:16" ht="20.100000000000001" customHeight="1" x14ac:dyDescent="0.25">
      <c r="A63" s="45" t="s">
        <v>162</v>
      </c>
      <c r="B63" s="46">
        <v>1463.54</v>
      </c>
      <c r="C63" s="195">
        <v>2397.9699999999998</v>
      </c>
      <c r="D63" s="345">
        <f t="shared" ref="D63:D83" si="49">B63/$B$84</f>
        <v>0.17011636408440145</v>
      </c>
      <c r="E63" s="344">
        <f t="shared" ref="E63:E83" si="50">C63/$C$84</f>
        <v>0.22169330316984712</v>
      </c>
      <c r="F63" s="76">
        <f t="shared" ref="F63:F65" si="51">(C63-B63)/B63</f>
        <v>0.6384724708583297</v>
      </c>
      <c r="H63" s="25">
        <v>1628.3789999999999</v>
      </c>
      <c r="I63" s="195">
        <v>2769.8809999999999</v>
      </c>
      <c r="J63" s="343">
        <f t="shared" ref="J63:J84" si="52">H63/$H$84</f>
        <v>0.24199186662634398</v>
      </c>
      <c r="K63" s="344">
        <f t="shared" ref="K63:K84" si="53">I63/$I$84</f>
        <v>0.28245726350173134</v>
      </c>
      <c r="L63" s="76">
        <f t="shared" ref="L63:L65" si="54">(I63-H63)/H63</f>
        <v>0.70100510998975052</v>
      </c>
      <c r="N63" s="49">
        <f t="shared" ref="N63:N71" si="55">(H63/B63)*10</f>
        <v>11.126303346679967</v>
      </c>
      <c r="O63" s="197">
        <f t="shared" ref="O63:O71" si="56">(I63/C63)*10</f>
        <v>11.550941004266109</v>
      </c>
      <c r="P63" s="76">
        <f t="shared" si="8"/>
        <v>3.8165205850948902E-2</v>
      </c>
    </row>
    <row r="64" spans="1:16" ht="20.100000000000001" customHeight="1" x14ac:dyDescent="0.25">
      <c r="A64" s="45" t="s">
        <v>163</v>
      </c>
      <c r="B64" s="25">
        <v>2662.51</v>
      </c>
      <c r="C64" s="188">
        <v>3060.42</v>
      </c>
      <c r="D64" s="345">
        <f t="shared" si="49"/>
        <v>0.30948011023843541</v>
      </c>
      <c r="E64" s="295">
        <f t="shared" si="50"/>
        <v>0.28293707547928604</v>
      </c>
      <c r="F64" s="67">
        <f t="shared" si="51"/>
        <v>0.14944920394665179</v>
      </c>
      <c r="H64" s="25">
        <v>1858.5530000000001</v>
      </c>
      <c r="I64" s="188">
        <v>2440.6430000000005</v>
      </c>
      <c r="J64" s="294">
        <f t="shared" si="52"/>
        <v>0.27619780757059109</v>
      </c>
      <c r="K64" s="295">
        <f t="shared" si="53"/>
        <v>0.24888337909269612</v>
      </c>
      <c r="L64" s="67">
        <f t="shared" si="54"/>
        <v>0.31319526534890335</v>
      </c>
      <c r="N64" s="48">
        <f t="shared" si="55"/>
        <v>6.9804545335040995</v>
      </c>
      <c r="O64" s="191">
        <f t="shared" si="56"/>
        <v>7.9748629273106317</v>
      </c>
      <c r="P64" s="67">
        <f t="shared" si="8"/>
        <v>0.14245610927392602</v>
      </c>
    </row>
    <row r="65" spans="1:16" ht="20.100000000000001" customHeight="1" x14ac:dyDescent="0.25">
      <c r="A65" s="45" t="s">
        <v>176</v>
      </c>
      <c r="B65" s="25">
        <v>564.04999999999995</v>
      </c>
      <c r="C65" s="188">
        <v>482.19</v>
      </c>
      <c r="D65" s="345">
        <f t="shared" si="49"/>
        <v>6.5563042459930457E-2</v>
      </c>
      <c r="E65" s="295">
        <f t="shared" si="50"/>
        <v>4.4578661891294967E-2</v>
      </c>
      <c r="F65" s="67">
        <f t="shared" si="51"/>
        <v>-0.14512897792748863</v>
      </c>
      <c r="H65" s="25">
        <v>713.44100000000003</v>
      </c>
      <c r="I65" s="188">
        <v>1211.26</v>
      </c>
      <c r="J65" s="294">
        <f t="shared" si="52"/>
        <v>0.10602379379601769</v>
      </c>
      <c r="K65" s="295">
        <f t="shared" si="53"/>
        <v>0.12351764750511199</v>
      </c>
      <c r="L65" s="67">
        <f t="shared" si="54"/>
        <v>0.69777178491283787</v>
      </c>
      <c r="N65" s="48">
        <f t="shared" si="55"/>
        <v>12.648541795940078</v>
      </c>
      <c r="O65" s="191">
        <f t="shared" si="56"/>
        <v>25.119973454447418</v>
      </c>
      <c r="P65" s="67">
        <f t="shared" si="8"/>
        <v>0.98599758452080333</v>
      </c>
    </row>
    <row r="66" spans="1:16" ht="20.100000000000001" customHeight="1" x14ac:dyDescent="0.25">
      <c r="A66" s="45" t="s">
        <v>181</v>
      </c>
      <c r="B66" s="25">
        <v>1441.52</v>
      </c>
      <c r="C66" s="188">
        <v>1668.75</v>
      </c>
      <c r="D66" s="345">
        <f t="shared" si="49"/>
        <v>0.16755684241971272</v>
      </c>
      <c r="E66" s="295">
        <f t="shared" si="50"/>
        <v>0.15427661716563695</v>
      </c>
      <c r="F66" s="67">
        <f t="shared" ref="F66" si="57">(C66-B66)/B66</f>
        <v>0.15763222154392587</v>
      </c>
      <c r="H66" s="25">
        <v>894.64199999999994</v>
      </c>
      <c r="I66" s="188">
        <v>964.90499999999997</v>
      </c>
      <c r="J66" s="294">
        <f t="shared" si="52"/>
        <v>0.13295190342194638</v>
      </c>
      <c r="K66" s="295">
        <f t="shared" si="53"/>
        <v>9.8395716581014883E-2</v>
      </c>
      <c r="L66" s="67">
        <f t="shared" ref="L66" si="58">(I66-H66)/H66</f>
        <v>7.8537560275506887E-2</v>
      </c>
      <c r="N66" s="48">
        <f t="shared" si="55"/>
        <v>6.2062406348853987</v>
      </c>
      <c r="O66" s="191">
        <f t="shared" si="56"/>
        <v>5.7822022471910106</v>
      </c>
      <c r="P66" s="67">
        <f t="shared" ref="P66" si="59">(O66-N66)/N66</f>
        <v>-6.8324516021963461E-2</v>
      </c>
    </row>
    <row r="67" spans="1:16" ht="20.100000000000001" customHeight="1" x14ac:dyDescent="0.25">
      <c r="A67" s="45" t="s">
        <v>167</v>
      </c>
      <c r="B67" s="25">
        <v>401.74999999999994</v>
      </c>
      <c r="C67" s="188">
        <v>449.56999999999994</v>
      </c>
      <c r="D67" s="345">
        <f t="shared" si="49"/>
        <v>4.6697903214745255E-2</v>
      </c>
      <c r="E67" s="295">
        <f t="shared" si="50"/>
        <v>4.1562929605486375E-2</v>
      </c>
      <c r="F67" s="67">
        <f t="shared" ref="F67:F83" si="60">(C67-B67)/B67</f>
        <v>0.1190292470441817</v>
      </c>
      <c r="H67" s="25">
        <v>324.94399999999996</v>
      </c>
      <c r="I67" s="188">
        <v>386.69900000000001</v>
      </c>
      <c r="J67" s="294">
        <f t="shared" si="52"/>
        <v>4.8289621217806611E-2</v>
      </c>
      <c r="K67" s="295">
        <f t="shared" si="53"/>
        <v>3.9433441847810793E-2</v>
      </c>
      <c r="L67" s="67">
        <f t="shared" ref="L67:L83" si="61">(I67-H67)/H67</f>
        <v>0.19004813137032861</v>
      </c>
      <c r="N67" s="48">
        <f t="shared" si="55"/>
        <v>8.088214063472309</v>
      </c>
      <c r="O67" s="191">
        <f t="shared" si="56"/>
        <v>8.601530351224504</v>
      </c>
      <c r="P67" s="67">
        <f t="shared" ref="P67:P71" si="62">(O67-N67)/N67</f>
        <v>6.3464725800274624E-2</v>
      </c>
    </row>
    <row r="68" spans="1:16" ht="20.100000000000001" customHeight="1" x14ac:dyDescent="0.25">
      <c r="A68" s="45" t="s">
        <v>169</v>
      </c>
      <c r="B68" s="25">
        <v>900.13</v>
      </c>
      <c r="C68" s="188">
        <v>812.25</v>
      </c>
      <c r="D68" s="345">
        <f t="shared" si="49"/>
        <v>0.10462771280818582</v>
      </c>
      <c r="E68" s="295">
        <f t="shared" si="50"/>
        <v>7.509284332152126E-2</v>
      </c>
      <c r="F68" s="67">
        <f t="shared" si="60"/>
        <v>-9.7630342283892321E-2</v>
      </c>
      <c r="H68" s="25">
        <v>357.21299999999997</v>
      </c>
      <c r="I68" s="188">
        <v>354.43700000000001</v>
      </c>
      <c r="J68" s="294">
        <f t="shared" si="52"/>
        <v>5.3085086858278209E-2</v>
      </c>
      <c r="K68" s="295">
        <f t="shared" si="53"/>
        <v>3.6143540139003498E-2</v>
      </c>
      <c r="L68" s="67">
        <f t="shared" si="61"/>
        <v>-7.7712737218409017E-3</v>
      </c>
      <c r="N68" s="48">
        <f t="shared" si="55"/>
        <v>3.968460111317254</v>
      </c>
      <c r="O68" s="191">
        <f t="shared" si="56"/>
        <v>4.3636441982148355</v>
      </c>
      <c r="P68" s="67">
        <f t="shared" si="62"/>
        <v>9.9581216847964685E-2</v>
      </c>
    </row>
    <row r="69" spans="1:16" ht="20.100000000000001" customHeight="1" x14ac:dyDescent="0.25">
      <c r="A69" s="45" t="s">
        <v>178</v>
      </c>
      <c r="B69" s="25">
        <v>177.73</v>
      </c>
      <c r="C69" s="188">
        <v>424.46999999999997</v>
      </c>
      <c r="D69" s="345">
        <f t="shared" si="49"/>
        <v>2.0658664190060173E-2</v>
      </c>
      <c r="E69" s="295">
        <f t="shared" si="50"/>
        <v>3.9242424382500619E-2</v>
      </c>
      <c r="F69" s="67">
        <f t="shared" si="60"/>
        <v>1.3882856017554717</v>
      </c>
      <c r="H69" s="25">
        <v>123.447</v>
      </c>
      <c r="I69" s="188">
        <v>309.76900000000001</v>
      </c>
      <c r="J69" s="294">
        <f t="shared" si="52"/>
        <v>1.8345342183497999E-2</v>
      </c>
      <c r="K69" s="295">
        <f t="shared" si="53"/>
        <v>3.1588542633300062E-2</v>
      </c>
      <c r="L69" s="67">
        <f t="shared" si="61"/>
        <v>1.5093278897016533</v>
      </c>
      <c r="N69" s="48">
        <f t="shared" si="55"/>
        <v>6.9457604231137129</v>
      </c>
      <c r="O69" s="191">
        <f t="shared" si="56"/>
        <v>7.2977831177703969</v>
      </c>
      <c r="P69" s="67">
        <f t="shared" si="62"/>
        <v>5.0681663808219271E-2</v>
      </c>
    </row>
    <row r="70" spans="1:16" ht="20.100000000000001" customHeight="1" x14ac:dyDescent="0.25">
      <c r="A70" s="45" t="s">
        <v>196</v>
      </c>
      <c r="B70" s="25">
        <v>39.150000000000006</v>
      </c>
      <c r="C70" s="188">
        <v>114.69</v>
      </c>
      <c r="D70" s="345">
        <f t="shared" si="49"/>
        <v>4.5506481913062287E-3</v>
      </c>
      <c r="E70" s="295">
        <f t="shared" si="50"/>
        <v>1.060313721212099E-2</v>
      </c>
      <c r="F70" s="67">
        <f t="shared" si="60"/>
        <v>1.9295019157088118</v>
      </c>
      <c r="H70" s="25">
        <v>133.16</v>
      </c>
      <c r="I70" s="188">
        <v>252.14599999999996</v>
      </c>
      <c r="J70" s="294">
        <f t="shared" si="52"/>
        <v>1.9788781948160694E-2</v>
      </c>
      <c r="K70" s="295">
        <f t="shared" si="53"/>
        <v>2.5712465323567163E-2</v>
      </c>
      <c r="L70" s="67">
        <f t="shared" si="61"/>
        <v>0.89355662361069366</v>
      </c>
      <c r="N70" s="48">
        <f t="shared" si="55"/>
        <v>34.012771392081731</v>
      </c>
      <c r="O70" s="191">
        <f t="shared" si="56"/>
        <v>21.985003051704592</v>
      </c>
      <c r="P70" s="67">
        <f t="shared" si="62"/>
        <v>-0.35362506047293862</v>
      </c>
    </row>
    <row r="71" spans="1:16" ht="20.100000000000001" customHeight="1" x14ac:dyDescent="0.25">
      <c r="A71" s="45" t="s">
        <v>200</v>
      </c>
      <c r="B71" s="25">
        <v>180.92000000000002</v>
      </c>
      <c r="C71" s="188">
        <v>465.41</v>
      </c>
      <c r="D71" s="345">
        <f t="shared" si="49"/>
        <v>2.1029457746388834E-2</v>
      </c>
      <c r="E71" s="295">
        <f t="shared" si="50"/>
        <v>4.3027344056964248E-2</v>
      </c>
      <c r="F71" s="67">
        <f t="shared" si="60"/>
        <v>1.5724629670572627</v>
      </c>
      <c r="H71" s="25">
        <v>107.667</v>
      </c>
      <c r="I71" s="188">
        <v>251.72400000000002</v>
      </c>
      <c r="J71" s="294">
        <f t="shared" si="52"/>
        <v>1.6000291273750508E-2</v>
      </c>
      <c r="K71" s="295">
        <f t="shared" si="53"/>
        <v>2.5669432079468334E-2</v>
      </c>
      <c r="L71" s="67">
        <f t="shared" si="61"/>
        <v>1.3379865697010227</v>
      </c>
      <c r="N71" s="48">
        <f t="shared" si="55"/>
        <v>5.9510833517576822</v>
      </c>
      <c r="O71" s="191">
        <f t="shared" si="56"/>
        <v>5.4086504372488777</v>
      </c>
      <c r="P71" s="67">
        <f t="shared" si="62"/>
        <v>-9.1148599750093262E-2</v>
      </c>
    </row>
    <row r="72" spans="1:16" ht="20.100000000000001" customHeight="1" x14ac:dyDescent="0.25">
      <c r="A72" s="45" t="s">
        <v>175</v>
      </c>
      <c r="B72" s="25">
        <v>198.59000000000003</v>
      </c>
      <c r="C72" s="188">
        <v>172.77000000000004</v>
      </c>
      <c r="D72" s="345">
        <f t="shared" si="49"/>
        <v>2.3083351834265745E-2</v>
      </c>
      <c r="E72" s="295">
        <f t="shared" si="50"/>
        <v>1.5972656867539837E-2</v>
      </c>
      <c r="F72" s="67">
        <f t="shared" si="60"/>
        <v>-0.13001661715091389</v>
      </c>
      <c r="H72" s="25">
        <v>152.62699999999998</v>
      </c>
      <c r="I72" s="188">
        <v>200.96099999999996</v>
      </c>
      <c r="J72" s="294">
        <f t="shared" si="52"/>
        <v>2.2681754448797855E-2</v>
      </c>
      <c r="K72" s="295">
        <f t="shared" si="53"/>
        <v>2.0492899922621738E-2</v>
      </c>
      <c r="L72" s="67">
        <f t="shared" si="61"/>
        <v>0.31668053489880543</v>
      </c>
      <c r="N72" s="48">
        <f t="shared" ref="N72:N83" si="63">(H72/B72)*10</f>
        <v>7.6855330077043131</v>
      </c>
      <c r="O72" s="191">
        <f t="shared" ref="O72:O83" si="64">(I72/C72)*10</f>
        <v>11.631706893557904</v>
      </c>
      <c r="P72" s="67">
        <f t="shared" ref="P72:P83" si="65">(O72-N72)/N72</f>
        <v>0.51345480943192545</v>
      </c>
    </row>
    <row r="73" spans="1:16" ht="20.100000000000001" customHeight="1" x14ac:dyDescent="0.25">
      <c r="A73" s="45" t="s">
        <v>184</v>
      </c>
      <c r="B73" s="25">
        <v>101.56000000000002</v>
      </c>
      <c r="C73" s="188">
        <v>207.33999999999997</v>
      </c>
      <c r="D73" s="345">
        <f t="shared" si="49"/>
        <v>1.1804950965748674E-2</v>
      </c>
      <c r="E73" s="295">
        <f t="shared" si="50"/>
        <v>1.9168667447564441E-2</v>
      </c>
      <c r="F73" s="67">
        <f t="shared" si="60"/>
        <v>1.0415517920441113</v>
      </c>
      <c r="H73" s="25">
        <v>92.467999999999989</v>
      </c>
      <c r="I73" s="188">
        <v>178.07800000000003</v>
      </c>
      <c r="J73" s="294">
        <f t="shared" si="52"/>
        <v>1.3741582225762414E-2</v>
      </c>
      <c r="K73" s="295">
        <f t="shared" si="53"/>
        <v>1.8159417162636707E-2</v>
      </c>
      <c r="L73" s="67">
        <f t="shared" si="61"/>
        <v>0.92583380196392318</v>
      </c>
      <c r="N73" s="48">
        <f t="shared" si="63"/>
        <v>9.1047656557699845</v>
      </c>
      <c r="O73" s="191">
        <f t="shared" si="64"/>
        <v>8.5886948972701873</v>
      </c>
      <c r="P73" s="67">
        <f t="shared" si="65"/>
        <v>-5.6681388408140576E-2</v>
      </c>
    </row>
    <row r="74" spans="1:16" ht="20.100000000000001" customHeight="1" x14ac:dyDescent="0.25">
      <c r="A74" s="45" t="s">
        <v>164</v>
      </c>
      <c r="B74" s="25">
        <v>218.99999999999997</v>
      </c>
      <c r="C74" s="188">
        <v>274.08000000000004</v>
      </c>
      <c r="D74" s="345">
        <f t="shared" si="49"/>
        <v>2.5455733177421808E-2</v>
      </c>
      <c r="E74" s="295">
        <f t="shared" si="50"/>
        <v>2.5338807630117022E-2</v>
      </c>
      <c r="F74" s="67">
        <f t="shared" si="60"/>
        <v>0.25150684931506884</v>
      </c>
      <c r="H74" s="25">
        <v>100.771</v>
      </c>
      <c r="I74" s="188">
        <v>155.81799999999998</v>
      </c>
      <c r="J74" s="294">
        <f t="shared" si="52"/>
        <v>1.4975483220922962E-2</v>
      </c>
      <c r="K74" s="295">
        <f t="shared" si="53"/>
        <v>1.5889464523679092E-2</v>
      </c>
      <c r="L74" s="67">
        <f t="shared" ref="L74:L82" si="66">(I74-H74)/H74</f>
        <v>0.54625834813587226</v>
      </c>
      <c r="N74" s="48">
        <f t="shared" ref="N74:N76" si="67">(H74/B74)*10</f>
        <v>4.601415525114156</v>
      </c>
      <c r="O74" s="191">
        <f t="shared" ref="O74:O76" si="68">(I74/C74)*10</f>
        <v>5.685128429655574</v>
      </c>
      <c r="P74" s="67">
        <f t="shared" ref="P74:P76" si="69">(O74-N74)/N74</f>
        <v>0.23551728780558942</v>
      </c>
    </row>
    <row r="75" spans="1:16" ht="20.100000000000001" customHeight="1" x14ac:dyDescent="0.25">
      <c r="A75" s="45" t="s">
        <v>185</v>
      </c>
      <c r="B75" s="25">
        <v>17.260000000000002</v>
      </c>
      <c r="C75" s="188">
        <v>23.929999999999996</v>
      </c>
      <c r="D75" s="345">
        <f t="shared" si="49"/>
        <v>2.0062372358095912E-3</v>
      </c>
      <c r="E75" s="295">
        <f t="shared" si="50"/>
        <v>2.2123382464561444E-3</v>
      </c>
      <c r="F75" s="67">
        <f t="shared" si="60"/>
        <v>0.3864426419466972</v>
      </c>
      <c r="H75" s="25">
        <v>10.826000000000001</v>
      </c>
      <c r="I75" s="188">
        <v>93.15800000000003</v>
      </c>
      <c r="J75" s="294">
        <f t="shared" si="52"/>
        <v>1.6088416444186521E-3</v>
      </c>
      <c r="K75" s="295">
        <f t="shared" si="53"/>
        <v>9.499741596586387E-3</v>
      </c>
      <c r="L75" s="67">
        <f t="shared" si="66"/>
        <v>7.6050249399593586</v>
      </c>
      <c r="N75" s="48">
        <f t="shared" si="67"/>
        <v>6.2723059096176126</v>
      </c>
      <c r="O75" s="191">
        <f t="shared" si="68"/>
        <v>38.929377350605954</v>
      </c>
      <c r="P75" s="67">
        <f t="shared" si="69"/>
        <v>5.2065495388089671</v>
      </c>
    </row>
    <row r="76" spans="1:16" ht="20.100000000000001" customHeight="1" x14ac:dyDescent="0.25">
      <c r="A76" s="45" t="s">
        <v>197</v>
      </c>
      <c r="B76" s="25">
        <v>33.130000000000003</v>
      </c>
      <c r="C76" s="188">
        <v>26.659999999999997</v>
      </c>
      <c r="D76" s="345">
        <f t="shared" si="49"/>
        <v>3.8509061194885144E-3</v>
      </c>
      <c r="E76" s="295">
        <f t="shared" si="50"/>
        <v>2.4647278583585799E-3</v>
      </c>
      <c r="F76" s="67">
        <f t="shared" si="60"/>
        <v>-0.19529127678840946</v>
      </c>
      <c r="H76" s="25">
        <v>44.686</v>
      </c>
      <c r="I76" s="188">
        <v>59.344999999999999</v>
      </c>
      <c r="J76" s="294">
        <f t="shared" si="52"/>
        <v>6.6407442935979936E-3</v>
      </c>
      <c r="K76" s="295">
        <f t="shared" si="53"/>
        <v>6.0516774195390512E-3</v>
      </c>
      <c r="L76" s="67">
        <f t="shared" si="66"/>
        <v>0.32804457772009127</v>
      </c>
      <c r="N76" s="48">
        <f t="shared" si="67"/>
        <v>13.488077271355266</v>
      </c>
      <c r="O76" s="191">
        <f t="shared" si="68"/>
        <v>22.259939984996251</v>
      </c>
      <c r="P76" s="67">
        <f t="shared" si="69"/>
        <v>0.65034196773693298</v>
      </c>
    </row>
    <row r="77" spans="1:16" ht="20.100000000000001" customHeight="1" x14ac:dyDescent="0.25">
      <c r="A77" s="45" t="s">
        <v>216</v>
      </c>
      <c r="B77" s="25">
        <v>38.730000000000004</v>
      </c>
      <c r="C77" s="188">
        <v>75.680000000000007</v>
      </c>
      <c r="D77" s="345">
        <f t="shared" si="49"/>
        <v>4.5018289769933641E-3</v>
      </c>
      <c r="E77" s="295">
        <f t="shared" si="50"/>
        <v>6.9966468237275831E-3</v>
      </c>
      <c r="F77" s="67">
        <f t="shared" si="60"/>
        <v>0.95404079524916086</v>
      </c>
      <c r="H77" s="25">
        <v>33.211999999999996</v>
      </c>
      <c r="I77" s="188">
        <v>53.842999999999996</v>
      </c>
      <c r="J77" s="294">
        <f t="shared" si="52"/>
        <v>4.9356039806421823E-3</v>
      </c>
      <c r="K77" s="295">
        <f t="shared" si="53"/>
        <v>5.490613654060849E-3</v>
      </c>
      <c r="L77" s="67">
        <f t="shared" si="66"/>
        <v>0.62119113573407214</v>
      </c>
      <c r="N77" s="48">
        <f t="shared" ref="N77" si="70">(H77/B77)*10</f>
        <v>8.5752646527239857</v>
      </c>
      <c r="O77" s="191">
        <f t="shared" ref="O77" si="71">(I77/C77)*10</f>
        <v>7.1145613107822401</v>
      </c>
      <c r="P77" s="67">
        <f t="shared" ref="P77" si="72">(O77-N77)/N77</f>
        <v>-0.17033915582742326</v>
      </c>
    </row>
    <row r="78" spans="1:16" ht="20.100000000000001" customHeight="1" x14ac:dyDescent="0.25">
      <c r="A78" s="45" t="s">
        <v>204</v>
      </c>
      <c r="B78" s="25">
        <v>20.2</v>
      </c>
      <c r="C78" s="188">
        <v>0.8</v>
      </c>
      <c r="D78" s="345">
        <f t="shared" si="49"/>
        <v>2.3479717359996374E-3</v>
      </c>
      <c r="E78" s="295">
        <f t="shared" si="50"/>
        <v>7.396032583221546E-5</v>
      </c>
      <c r="F78" s="67">
        <f t="shared" si="60"/>
        <v>-0.96039603960396036</v>
      </c>
      <c r="H78" s="25">
        <v>73.907999999999987</v>
      </c>
      <c r="I78" s="188">
        <v>23.998000000000001</v>
      </c>
      <c r="J78" s="294">
        <f t="shared" si="52"/>
        <v>1.0983398139266E-2</v>
      </c>
      <c r="K78" s="295">
        <f t="shared" si="53"/>
        <v>2.447184340957084E-3</v>
      </c>
      <c r="L78" s="67">
        <f t="shared" si="66"/>
        <v>-0.67529902040374512</v>
      </c>
      <c r="N78" s="48">
        <f t="shared" ref="N78" si="73">(H78/B78)*10</f>
        <v>36.588118811881188</v>
      </c>
      <c r="O78" s="191">
        <f t="shared" ref="O78" si="74">(I78/C78)*10</f>
        <v>299.97499999999997</v>
      </c>
      <c r="P78" s="67">
        <f t="shared" ref="P78" si="75">(O78-N78)/N78</f>
        <v>7.1986997348054329</v>
      </c>
    </row>
    <row r="79" spans="1:16" ht="20.100000000000001" customHeight="1" x14ac:dyDescent="0.25">
      <c r="A79" s="45" t="s">
        <v>208</v>
      </c>
      <c r="B79" s="25">
        <v>0.03</v>
      </c>
      <c r="C79" s="188">
        <v>8.3000000000000007</v>
      </c>
      <c r="D79" s="345">
        <f t="shared" si="49"/>
        <v>3.4870867366331247E-6</v>
      </c>
      <c r="E79" s="295">
        <f t="shared" si="50"/>
        <v>7.6733838050923545E-4</v>
      </c>
      <c r="F79" s="67">
        <f t="shared" si="60"/>
        <v>275.66666666666674</v>
      </c>
      <c r="H79" s="25">
        <v>6.0000000000000001E-3</v>
      </c>
      <c r="I79" s="188">
        <v>17.343</v>
      </c>
      <c r="J79" s="294">
        <f t="shared" si="52"/>
        <v>8.9165433830703052E-7</v>
      </c>
      <c r="K79" s="295">
        <f t="shared" si="53"/>
        <v>1.7685439630477002E-3</v>
      </c>
      <c r="L79" s="67">
        <f t="shared" si="66"/>
        <v>2889.5</v>
      </c>
      <c r="N79" s="48">
        <f t="shared" ref="N79:N81" si="76">(H79/B79)*10</f>
        <v>2</v>
      </c>
      <c r="O79" s="191">
        <f t="shared" ref="O79:O81" si="77">(I79/C79)*10</f>
        <v>20.895180722891563</v>
      </c>
      <c r="P79" s="67">
        <f t="shared" ref="P79:P81" si="78">(O79-N79)/N79</f>
        <v>9.4475903614457817</v>
      </c>
    </row>
    <row r="80" spans="1:16" ht="20.100000000000001" customHeight="1" x14ac:dyDescent="0.25">
      <c r="A80" s="45" t="s">
        <v>172</v>
      </c>
      <c r="B80" s="25">
        <v>15.080000000000002</v>
      </c>
      <c r="C80" s="188">
        <v>21.75</v>
      </c>
      <c r="D80" s="345">
        <f t="shared" si="49"/>
        <v>1.7528422662809176E-3</v>
      </c>
      <c r="E80" s="295">
        <f t="shared" si="50"/>
        <v>2.0107963585633578E-3</v>
      </c>
      <c r="F80" s="67">
        <f t="shared" si="60"/>
        <v>0.44230769230769212</v>
      </c>
      <c r="H80" s="25">
        <v>8.3400000000000016</v>
      </c>
      <c r="I80" s="188">
        <v>12.613999999999999</v>
      </c>
      <c r="J80" s="294">
        <f t="shared" si="52"/>
        <v>1.2393995302467727E-3</v>
      </c>
      <c r="K80" s="295">
        <f t="shared" si="53"/>
        <v>1.2863064954093113E-3</v>
      </c>
      <c r="L80" s="67">
        <f t="shared" si="66"/>
        <v>0.51247002398081498</v>
      </c>
      <c r="N80" s="48">
        <f t="shared" si="76"/>
        <v>5.5305039787798416</v>
      </c>
      <c r="O80" s="191">
        <f t="shared" si="77"/>
        <v>5.7995402298850571</v>
      </c>
      <c r="P80" s="67">
        <f t="shared" si="78"/>
        <v>4.8645883293365111E-2</v>
      </c>
    </row>
    <row r="81" spans="1:16" ht="20.100000000000001" customHeight="1" x14ac:dyDescent="0.25">
      <c r="A81" s="45" t="s">
        <v>206</v>
      </c>
      <c r="B81" s="25">
        <v>4.67</v>
      </c>
      <c r="C81" s="188">
        <v>10.4</v>
      </c>
      <c r="D81" s="345">
        <f t="shared" si="49"/>
        <v>5.4282316866922312E-4</v>
      </c>
      <c r="E81" s="295">
        <f t="shared" si="50"/>
        <v>9.6148423581880109E-4</v>
      </c>
      <c r="F81" s="67">
        <f t="shared" si="60"/>
        <v>1.226980728051392</v>
      </c>
      <c r="H81" s="25">
        <v>5.4589999999999996</v>
      </c>
      <c r="I81" s="188">
        <v>10.353</v>
      </c>
      <c r="J81" s="294">
        <f t="shared" si="52"/>
        <v>8.1125683880301316E-4</v>
      </c>
      <c r="K81" s="295">
        <f t="shared" si="53"/>
        <v>1.0557421235906613E-3</v>
      </c>
      <c r="L81" s="67">
        <f t="shared" si="66"/>
        <v>0.89650119069426648</v>
      </c>
      <c r="N81" s="48">
        <f t="shared" si="76"/>
        <v>11.68950749464668</v>
      </c>
      <c r="O81" s="191">
        <f t="shared" si="77"/>
        <v>9.9548076923076927</v>
      </c>
      <c r="P81" s="67">
        <f t="shared" si="78"/>
        <v>-0.14839802302478605</v>
      </c>
    </row>
    <row r="82" spans="1:16" ht="20.100000000000001" customHeight="1" x14ac:dyDescent="0.25">
      <c r="A82" s="45" t="s">
        <v>231</v>
      </c>
      <c r="B82" s="25">
        <v>6.75</v>
      </c>
      <c r="C82" s="188">
        <v>9</v>
      </c>
      <c r="D82" s="345">
        <f t="shared" si="49"/>
        <v>7.8459451574245309E-4</v>
      </c>
      <c r="E82" s="295">
        <f t="shared" si="50"/>
        <v>8.3205366561242393E-4</v>
      </c>
      <c r="F82" s="67">
        <f t="shared" si="60"/>
        <v>0.33333333333333331</v>
      </c>
      <c r="H82" s="25">
        <v>6.1219999999999999</v>
      </c>
      <c r="I82" s="188">
        <v>8.7740000000000009</v>
      </c>
      <c r="J82" s="294">
        <f t="shared" si="52"/>
        <v>9.0978464318594002E-4</v>
      </c>
      <c r="K82" s="295">
        <f t="shared" si="53"/>
        <v>8.9472436901231176E-4</v>
      </c>
      <c r="L82" s="67">
        <f t="shared" si="66"/>
        <v>0.43319176739627591</v>
      </c>
      <c r="N82" s="48">
        <f t="shared" ref="N82" si="79">(H82/B82)*10</f>
        <v>9.0696296296296293</v>
      </c>
      <c r="O82" s="191">
        <f t="shared" ref="O82" si="80">(I82/C82)*10</f>
        <v>9.7488888888888905</v>
      </c>
      <c r="P82" s="67">
        <f t="shared" ref="P82" si="81">(O82-N82)/N82</f>
        <v>7.4893825547207013E-2</v>
      </c>
    </row>
    <row r="83" spans="1:16" ht="20.100000000000001" customHeight="1" thickBot="1" x14ac:dyDescent="0.3">
      <c r="A83" s="14" t="s">
        <v>17</v>
      </c>
      <c r="B83" s="25">
        <f>B84-SUM(B63:B82)</f>
        <v>116.86999999999898</v>
      </c>
      <c r="C83" s="188">
        <f>C84-SUM(C63:C82)</f>
        <v>110.18000000000211</v>
      </c>
      <c r="D83" s="345">
        <f t="shared" si="49"/>
        <v>1.3584527563676991E-2</v>
      </c>
      <c r="E83" s="295">
        <f t="shared" si="50"/>
        <v>1.018618587524207E-2</v>
      </c>
      <c r="F83" s="67">
        <f t="shared" si="60"/>
        <v>-5.7243090613475912E-2</v>
      </c>
      <c r="H83" s="25">
        <f>H84-SUM(H63:H82)</f>
        <v>59.194000000002234</v>
      </c>
      <c r="I83" s="188">
        <f>I84-SUM(I63:I82)</f>
        <v>50.623000000003231</v>
      </c>
      <c r="J83" s="294">
        <f t="shared" si="52"/>
        <v>8.7967644836247257E-3</v>
      </c>
      <c r="K83" s="295">
        <f t="shared" si="53"/>
        <v>5.1622557251553612E-3</v>
      </c>
      <c r="L83" s="67">
        <f t="shared" si="61"/>
        <v>-0.14479508058246918</v>
      </c>
      <c r="N83" s="48">
        <f t="shared" si="63"/>
        <v>5.0649439548218318</v>
      </c>
      <c r="O83" s="191">
        <f t="shared" si="64"/>
        <v>4.5945725176985173</v>
      </c>
      <c r="P83" s="67">
        <f t="shared" si="65"/>
        <v>-9.2868043816263846E-2</v>
      </c>
    </row>
    <row r="84" spans="1:16" ht="26.25" customHeight="1" thickBot="1" x14ac:dyDescent="0.3">
      <c r="A84" s="18" t="s">
        <v>18</v>
      </c>
      <c r="B84" s="23">
        <v>8603.17</v>
      </c>
      <c r="C84" s="193">
        <v>10816.609999999999</v>
      </c>
      <c r="D84" s="341">
        <f>SUM(D63:D83)</f>
        <v>0.99999999999999978</v>
      </c>
      <c r="E84" s="342">
        <f>SUM(E63:E83)</f>
        <v>1.0000000000000002</v>
      </c>
      <c r="F84" s="72">
        <f>(C84-B84)/B84</f>
        <v>0.25728190887777397</v>
      </c>
      <c r="G84" s="2"/>
      <c r="H84" s="23">
        <v>6729.0650000000023</v>
      </c>
      <c r="I84" s="193">
        <v>9806.3719999999994</v>
      </c>
      <c r="J84" s="353">
        <f t="shared" si="52"/>
        <v>1</v>
      </c>
      <c r="K84" s="342">
        <f t="shared" si="53"/>
        <v>1</v>
      </c>
      <c r="L84" s="72">
        <f>(I84-H84)/H84</f>
        <v>0.45731568947543172</v>
      </c>
      <c r="M84" s="2"/>
      <c r="N84" s="44">
        <f t="shared" ref="N84:O84" si="82">(H84/B84)*10</f>
        <v>7.8216111038140621</v>
      </c>
      <c r="O84" s="198">
        <f t="shared" si="82"/>
        <v>9.0660308543989299</v>
      </c>
      <c r="P84" s="72">
        <f>(O84-N84)/N84</f>
        <v>0.15910018205559334</v>
      </c>
    </row>
  </sheetData>
  <mergeCells count="33"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24 J7:L24 N7:N24 J26:K26 J32:L33 J31:K31 D33:F33 O7:P24 O32:P33 D39:F48 J39:L48 N39:P48 D26:E26 D25:E25 D28:E30 D27:E27 D32:E32 D31:E31 J25:K25 J28:K30 J27:K27 N32:N33 D57:F57 D51:E55 D50:E50 D49:E49 J50:K50 J49:K49 J56:L57 J51:K55 N57:P57 D56:E5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F39:F57 L39:L57 P39:P57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3" customWidth="1"/>
    <col min="18" max="19" width="9.140625" customWidth="1"/>
    <col min="20" max="20" width="11.28515625" customWidth="1"/>
  </cols>
  <sheetData>
    <row r="1" spans="1:20" ht="15.75" x14ac:dyDescent="0.25">
      <c r="A1" s="36" t="s">
        <v>50</v>
      </c>
      <c r="B1" s="6"/>
    </row>
    <row r="3" spans="1:20" ht="15.75" thickBot="1" x14ac:dyDescent="0.3"/>
    <row r="4" spans="1:20" x14ac:dyDescent="0.25">
      <c r="A4" s="440" t="s">
        <v>3</v>
      </c>
      <c r="B4" s="458"/>
      <c r="C4" s="458"/>
      <c r="D4" s="451" t="s">
        <v>1</v>
      </c>
      <c r="E4" s="473"/>
      <c r="F4" s="452" t="s">
        <v>13</v>
      </c>
      <c r="G4" s="452"/>
      <c r="H4" s="474" t="s">
        <v>36</v>
      </c>
      <c r="I4" s="473"/>
      <c r="J4" s="1"/>
      <c r="K4" s="451" t="s">
        <v>19</v>
      </c>
      <c r="L4" s="473"/>
      <c r="M4" s="452" t="s">
        <v>13</v>
      </c>
      <c r="N4" s="452"/>
      <c r="O4" s="474" t="s">
        <v>36</v>
      </c>
      <c r="P4" s="473"/>
      <c r="Q4" s="8"/>
      <c r="R4" s="451" t="s">
        <v>22</v>
      </c>
      <c r="S4" s="452"/>
      <c r="T4" s="85" t="s">
        <v>0</v>
      </c>
    </row>
    <row r="5" spans="1:20" x14ac:dyDescent="0.25">
      <c r="A5" s="459"/>
      <c r="B5" s="460"/>
      <c r="C5" s="460"/>
      <c r="D5" s="475" t="s">
        <v>44</v>
      </c>
      <c r="E5" s="476"/>
      <c r="F5" s="477" t="str">
        <f>D5</f>
        <v>jan - mar</v>
      </c>
      <c r="G5" s="477"/>
      <c r="H5" s="475" t="str">
        <f>F5</f>
        <v>jan - mar</v>
      </c>
      <c r="I5" s="476"/>
      <c r="J5" s="1"/>
      <c r="K5" s="475" t="str">
        <f>D5</f>
        <v>jan - mar</v>
      </c>
      <c r="L5" s="476"/>
      <c r="M5" s="477" t="str">
        <f>D5</f>
        <v>jan - mar</v>
      </c>
      <c r="N5" s="477"/>
      <c r="O5" s="475" t="str">
        <f>D5</f>
        <v>jan - mar</v>
      </c>
      <c r="P5" s="476"/>
      <c r="Q5" s="8"/>
      <c r="R5" s="475" t="str">
        <f>D5</f>
        <v>jan - mar</v>
      </c>
      <c r="S5" s="477"/>
      <c r="T5" s="83" t="s">
        <v>37</v>
      </c>
    </row>
    <row r="6" spans="1:20" ht="15.75" thickBot="1" x14ac:dyDescent="0.3">
      <c r="A6" s="459"/>
      <c r="B6" s="460"/>
      <c r="C6" s="460"/>
      <c r="D6" s="82">
        <v>2016</v>
      </c>
      <c r="E6" s="83">
        <v>2017</v>
      </c>
      <c r="F6" s="84">
        <f>D6</f>
        <v>2016</v>
      </c>
      <c r="G6" s="84">
        <f>E6</f>
        <v>2017</v>
      </c>
      <c r="H6" s="82" t="s">
        <v>1</v>
      </c>
      <c r="I6" s="83" t="s">
        <v>14</v>
      </c>
      <c r="J6" s="1"/>
      <c r="K6" s="82">
        <f>D6</f>
        <v>2016</v>
      </c>
      <c r="L6" s="83">
        <f>E6</f>
        <v>2017</v>
      </c>
      <c r="M6" s="84">
        <f>F6</f>
        <v>2016</v>
      </c>
      <c r="N6" s="83">
        <f>G6</f>
        <v>2017</v>
      </c>
      <c r="O6" s="84">
        <v>1000</v>
      </c>
      <c r="P6" s="83" t="s">
        <v>14</v>
      </c>
      <c r="Q6" s="8"/>
      <c r="R6" s="82">
        <f>D6</f>
        <v>2016</v>
      </c>
      <c r="S6" s="84">
        <f>E6</f>
        <v>2017</v>
      </c>
      <c r="T6" s="83" t="s">
        <v>23</v>
      </c>
    </row>
    <row r="7" spans="1:20" ht="24" customHeight="1" thickBot="1" x14ac:dyDescent="0.3">
      <c r="A7" s="89" t="s">
        <v>29</v>
      </c>
      <c r="B7" s="86"/>
      <c r="C7" s="19"/>
      <c r="D7" s="23">
        <v>102240.55999999995</v>
      </c>
      <c r="E7" s="24">
        <v>116110.23999999989</v>
      </c>
      <c r="F7" s="20">
        <f>D7/D17</f>
        <v>0.22691739095878957</v>
      </c>
      <c r="G7" s="20">
        <f>E7/E17</f>
        <v>0.24204639705687503</v>
      </c>
      <c r="H7" s="97">
        <f t="shared" ref="H7:H19" si="0">(E7-D7)/D7</f>
        <v>0.13565731643097359</v>
      </c>
      <c r="I7" s="100">
        <f t="shared" ref="I7:I19" si="1">(G7-F7)/F7</f>
        <v>6.667186694753173E-2</v>
      </c>
      <c r="J7" s="12"/>
      <c r="K7" s="23">
        <v>22007.724999999995</v>
      </c>
      <c r="L7" s="24">
        <v>23490.648999999994</v>
      </c>
      <c r="M7" s="20">
        <f>K7/K17</f>
        <v>0.26542612974161889</v>
      </c>
      <c r="N7" s="20">
        <f>L7/L17</f>
        <v>0.24583232837712149</v>
      </c>
      <c r="O7" s="97">
        <f t="shared" ref="O7:O8" si="2">(L7-K7)/K7</f>
        <v>6.7381976101573399E-2</v>
      </c>
      <c r="P7" s="100">
        <f t="shared" ref="P7:P8" si="3">(N7-M7)/M7</f>
        <v>-7.3820167530495723E-2</v>
      </c>
      <c r="Q7" s="52"/>
      <c r="R7" s="30">
        <f>(K7/D7)*10</f>
        <v>2.1525434719841132</v>
      </c>
      <c r="S7" s="77">
        <f>(L7/E7)*10</f>
        <v>2.0231332740333681</v>
      </c>
      <c r="T7" s="62">
        <f>(S7-R7)/R7</f>
        <v>-6.0119667563071758E-2</v>
      </c>
    </row>
    <row r="8" spans="1:20" s="9" customFormat="1" ht="24" customHeight="1" x14ac:dyDescent="0.25">
      <c r="A8" s="90" t="s">
        <v>48</v>
      </c>
      <c r="B8" s="5"/>
      <c r="C8" s="1"/>
      <c r="D8" s="25">
        <v>91846.879999999946</v>
      </c>
      <c r="E8" s="26">
        <v>93732.72999999988</v>
      </c>
      <c r="F8" s="59">
        <f>D8/D7</f>
        <v>0.89834093240490842</v>
      </c>
      <c r="G8" s="59">
        <f>E8/E7</f>
        <v>0.80727358758366163</v>
      </c>
      <c r="H8" s="98">
        <f t="shared" ref="H8:H16" si="4">(E8-D8)/D8</f>
        <v>2.0532542858286904E-2</v>
      </c>
      <c r="I8" s="101">
        <f t="shared" ref="I8:I16" si="5">(G8-F8)/F8</f>
        <v>-0.10137281018405168</v>
      </c>
      <c r="J8" s="5"/>
      <c r="K8" s="25">
        <v>21170.067999999996</v>
      </c>
      <c r="L8" s="26">
        <v>22123.445999999996</v>
      </c>
      <c r="M8" s="59">
        <f>K8/K7</f>
        <v>0.96193804675403749</v>
      </c>
      <c r="N8" s="59">
        <f>L8/L7</f>
        <v>0.94179798948934967</v>
      </c>
      <c r="O8" s="98">
        <f t="shared" si="2"/>
        <v>4.5034243631149454E-2</v>
      </c>
      <c r="P8" s="101">
        <f t="shared" si="3"/>
        <v>-2.093695881210687E-2</v>
      </c>
      <c r="Q8" s="57"/>
      <c r="R8" s="33">
        <f t="shared" ref="R8:R21" si="6">(K8/D8)*10</f>
        <v>2.3049305539828908</v>
      </c>
      <c r="S8" s="34">
        <f t="shared" ref="S8:S21" si="7">(L8/E8)*10</f>
        <v>2.3602690330261398</v>
      </c>
      <c r="T8" s="61">
        <f t="shared" ref="T8:T21" si="8">(S8-R8)/R8</f>
        <v>2.4008740284007589E-2</v>
      </c>
    </row>
    <row r="9" spans="1:20" s="9" customFormat="1" ht="24" customHeight="1" x14ac:dyDescent="0.25">
      <c r="A9" s="94" t="s">
        <v>47</v>
      </c>
      <c r="B9" s="87"/>
      <c r="C9" s="88"/>
      <c r="D9" s="95">
        <v>10394</v>
      </c>
      <c r="E9" s="96">
        <f>E10+E11</f>
        <v>22377.510000000002</v>
      </c>
      <c r="F9" s="56">
        <f>D9/D7</f>
        <v>0.10166219746840202</v>
      </c>
      <c r="G9" s="56">
        <f>E9/E7</f>
        <v>0.19272641241633834</v>
      </c>
      <c r="H9" s="99">
        <f t="shared" si="4"/>
        <v>1.1529257263806043</v>
      </c>
      <c r="I9" s="102">
        <f t="shared" si="5"/>
        <v>0.89575296634956469</v>
      </c>
      <c r="J9" s="5"/>
      <c r="K9" s="95">
        <v>838</v>
      </c>
      <c r="L9" s="96">
        <f>L10+L11</f>
        <v>1367.203</v>
      </c>
      <c r="M9" s="56">
        <f>K9/K7</f>
        <v>3.8077538682439925E-2</v>
      </c>
      <c r="N9" s="56">
        <f>L9/L7</f>
        <v>5.8202010510650444E-2</v>
      </c>
      <c r="O9" s="99">
        <f t="shared" ref="O9:O21" si="9">(L9-K9)/K9</f>
        <v>0.63150715990453454</v>
      </c>
      <c r="P9" s="102">
        <f t="shared" ref="P9:P21" si="10">(N9-M9)/M9</f>
        <v>0.52851293766766616</v>
      </c>
      <c r="Q9" s="57"/>
      <c r="R9" s="78">
        <f t="shared" si="6"/>
        <v>0.80623436598037335</v>
      </c>
      <c r="S9" s="79">
        <f t="shared" si="7"/>
        <v>0.61097190884955466</v>
      </c>
      <c r="T9" s="63">
        <f t="shared" si="8"/>
        <v>-0.24219068966798679</v>
      </c>
    </row>
    <row r="10" spans="1:20" s="9" customFormat="1" ht="24" customHeight="1" x14ac:dyDescent="0.25">
      <c r="A10" s="58"/>
      <c r="B10" s="91" t="s">
        <v>46</v>
      </c>
      <c r="C10" s="1"/>
      <c r="D10" s="25"/>
      <c r="E10" s="26">
        <v>12839.370000000004</v>
      </c>
      <c r="F10" s="59"/>
      <c r="G10" s="59">
        <f>E10/E9</f>
        <v>0.57376222823719003</v>
      </c>
      <c r="H10" s="103" t="e">
        <f t="shared" si="4"/>
        <v>#DIV/0!</v>
      </c>
      <c r="I10" s="104" t="e">
        <f t="shared" si="5"/>
        <v>#DIV/0!</v>
      </c>
      <c r="J10" s="5"/>
      <c r="K10" s="25"/>
      <c r="L10" s="26">
        <v>703.62100000000021</v>
      </c>
      <c r="M10" s="59"/>
      <c r="N10" s="59">
        <f>L10/L9</f>
        <v>0.51464266827969241</v>
      </c>
      <c r="O10" s="103" t="e">
        <f t="shared" si="9"/>
        <v>#DIV/0!</v>
      </c>
      <c r="P10" s="104" t="e">
        <f t="shared" si="10"/>
        <v>#DIV/0!</v>
      </c>
      <c r="Q10" s="57"/>
      <c r="R10" s="105" t="e">
        <f t="shared" si="6"/>
        <v>#DIV/0!</v>
      </c>
      <c r="S10" s="106">
        <f t="shared" si="7"/>
        <v>0.54801832177123955</v>
      </c>
      <c r="T10" s="107" t="e">
        <f t="shared" si="8"/>
        <v>#DIV/0!</v>
      </c>
    </row>
    <row r="11" spans="1:20" s="9" customFormat="1" ht="24" customHeight="1" thickBot="1" x14ac:dyDescent="0.3">
      <c r="A11" s="58"/>
      <c r="B11" s="91" t="s">
        <v>49</v>
      </c>
      <c r="C11" s="1"/>
      <c r="D11" s="25"/>
      <c r="E11" s="26">
        <v>9538.1399999999976</v>
      </c>
      <c r="F11" s="59">
        <f>D11/D9</f>
        <v>0</v>
      </c>
      <c r="G11" s="59">
        <f>E11/E9</f>
        <v>0.42623777176280991</v>
      </c>
      <c r="H11" s="103" t="e">
        <f t="shared" si="4"/>
        <v>#DIV/0!</v>
      </c>
      <c r="I11" s="104" t="e">
        <f t="shared" si="5"/>
        <v>#DIV/0!</v>
      </c>
      <c r="J11" s="5"/>
      <c r="K11" s="25"/>
      <c r="L11" s="26">
        <v>663.58199999999977</v>
      </c>
      <c r="M11" s="59">
        <f>K11/K9</f>
        <v>0</v>
      </c>
      <c r="N11" s="59">
        <f>L11/L9</f>
        <v>0.48535733172030765</v>
      </c>
      <c r="O11" s="103" t="e">
        <f t="shared" si="9"/>
        <v>#DIV/0!</v>
      </c>
      <c r="P11" s="104" t="e">
        <f t="shared" si="10"/>
        <v>#DIV/0!</v>
      </c>
      <c r="Q11" s="57"/>
      <c r="R11" s="80" t="e">
        <f t="shared" si="6"/>
        <v>#DIV/0!</v>
      </c>
      <c r="S11" s="77">
        <f t="shared" si="7"/>
        <v>0.69571425875485149</v>
      </c>
      <c r="T11" s="81" t="e">
        <f t="shared" si="8"/>
        <v>#DIV/0!</v>
      </c>
    </row>
    <row r="12" spans="1:20" s="9" customFormat="1" ht="24" customHeight="1" thickBot="1" x14ac:dyDescent="0.3">
      <c r="A12" s="89" t="s">
        <v>30</v>
      </c>
      <c r="B12" s="86"/>
      <c r="C12" s="19"/>
      <c r="D12" s="23">
        <v>348322.35000000021</v>
      </c>
      <c r="E12" s="24">
        <v>363592.17000000027</v>
      </c>
      <c r="F12" s="20">
        <f>D12/D17</f>
        <v>0.77308260904121051</v>
      </c>
      <c r="G12" s="20">
        <f>E12/E17</f>
        <v>0.75795360294312497</v>
      </c>
      <c r="H12" s="97">
        <f t="shared" si="4"/>
        <v>4.3838186094001884E-2</v>
      </c>
      <c r="I12" s="100">
        <f t="shared" si="5"/>
        <v>-1.9569714699505112E-2</v>
      </c>
      <c r="J12" s="5"/>
      <c r="K12" s="23">
        <v>60906.964000000051</v>
      </c>
      <c r="L12" s="24">
        <v>72064.923999999955</v>
      </c>
      <c r="M12" s="20">
        <f>K12/K17</f>
        <v>0.73457387025838095</v>
      </c>
      <c r="N12" s="20">
        <f>L12/L17</f>
        <v>0.75416767162287834</v>
      </c>
      <c r="O12" s="97">
        <f t="shared" si="9"/>
        <v>0.18319678518206711</v>
      </c>
      <c r="P12" s="100">
        <f t="shared" si="10"/>
        <v>2.6673697714847143E-2</v>
      </c>
      <c r="Q12" s="57"/>
      <c r="R12" s="30">
        <f t="shared" si="6"/>
        <v>1.7485804169614729</v>
      </c>
      <c r="S12" s="77">
        <f t="shared" si="7"/>
        <v>1.9820262906101607</v>
      </c>
      <c r="T12" s="62">
        <f t="shared" si="8"/>
        <v>0.13350594081017397</v>
      </c>
    </row>
    <row r="13" spans="1:20" s="9" customFormat="1" ht="24" customHeight="1" thickBot="1" x14ac:dyDescent="0.3">
      <c r="A13" s="90" t="s">
        <v>48</v>
      </c>
      <c r="B13" s="5"/>
      <c r="C13" s="1"/>
      <c r="D13" s="25">
        <v>218123.43000000023</v>
      </c>
      <c r="E13" s="26">
        <v>247746.21000000031</v>
      </c>
      <c r="F13" s="59">
        <f>D13/D12</f>
        <v>0.6262114102066666</v>
      </c>
      <c r="G13" s="59">
        <f>E13/E12</f>
        <v>0.68138488790889018</v>
      </c>
      <c r="H13" s="98">
        <f t="shared" si="4"/>
        <v>0.13580741876285393</v>
      </c>
      <c r="I13" s="101">
        <f t="shared" si="5"/>
        <v>8.8106790778556487E-2</v>
      </c>
      <c r="J13" s="5"/>
      <c r="K13" s="25">
        <v>52022.001000000055</v>
      </c>
      <c r="L13" s="26">
        <v>62649.965999999964</v>
      </c>
      <c r="M13" s="59">
        <f>K13/K12</f>
        <v>0.85412237917490041</v>
      </c>
      <c r="N13" s="59">
        <f>L13/L12</f>
        <v>0.86935450039467188</v>
      </c>
      <c r="O13" s="98">
        <f t="shared" si="9"/>
        <v>0.20429750481916098</v>
      </c>
      <c r="P13" s="101">
        <f t="shared" si="10"/>
        <v>1.7833651934616213E-2</v>
      </c>
      <c r="Q13" s="57"/>
      <c r="R13" s="30">
        <f t="shared" si="6"/>
        <v>2.384979962950335</v>
      </c>
      <c r="S13" s="77">
        <f t="shared" si="7"/>
        <v>2.5287961418259393</v>
      </c>
      <c r="T13" s="62">
        <f t="shared" si="8"/>
        <v>6.0300791247611465E-2</v>
      </c>
    </row>
    <row r="14" spans="1:20" s="9" customFormat="1" ht="24" customHeight="1" thickBot="1" x14ac:dyDescent="0.3">
      <c r="A14" s="94" t="s">
        <v>47</v>
      </c>
      <c r="B14" s="87"/>
      <c r="C14" s="88"/>
      <c r="D14" s="95">
        <v>130199</v>
      </c>
      <c r="E14" s="96">
        <f>E15+E16</f>
        <v>115845.96000000002</v>
      </c>
      <c r="F14" s="56">
        <f>D14/D12</f>
        <v>0.37378881946564702</v>
      </c>
      <c r="G14" s="56">
        <f>E14/E12</f>
        <v>0.31861511209111004</v>
      </c>
      <c r="H14" s="99">
        <f t="shared" ref="H14" si="11">(E14-D14)/D14</f>
        <v>-0.11023924914937887</v>
      </c>
      <c r="I14" s="102">
        <f t="shared" ref="I14" si="12">(G14-F14)/F14</f>
        <v>-0.14760662839892058</v>
      </c>
      <c r="J14" s="5"/>
      <c r="K14" s="95">
        <v>8885</v>
      </c>
      <c r="L14" s="96">
        <f>L15+L16</f>
        <v>9414.9579999999987</v>
      </c>
      <c r="M14" s="56">
        <f>K14/K12</f>
        <v>0.14587822830899916</v>
      </c>
      <c r="N14" s="56">
        <f>L14/L12</f>
        <v>0.13064549960532817</v>
      </c>
      <c r="O14" s="99">
        <f t="shared" si="9"/>
        <v>5.9646370287000421E-2</v>
      </c>
      <c r="P14" s="102">
        <f t="shared" si="10"/>
        <v>-0.10442085073452516</v>
      </c>
      <c r="Q14" s="57"/>
      <c r="R14" s="30">
        <f t="shared" si="6"/>
        <v>0.68241691564451346</v>
      </c>
      <c r="S14" s="77">
        <f t="shared" si="7"/>
        <v>0.81271353787391432</v>
      </c>
      <c r="T14" s="62">
        <f t="shared" si="8"/>
        <v>0.19093404521829782</v>
      </c>
    </row>
    <row r="15" spans="1:20" ht="24" customHeight="1" x14ac:dyDescent="0.25">
      <c r="A15" s="58"/>
      <c r="B15" s="91" t="s">
        <v>46</v>
      </c>
      <c r="C15" s="1"/>
      <c r="D15" s="25"/>
      <c r="E15" s="26">
        <v>58021.209999999992</v>
      </c>
      <c r="F15" s="4"/>
      <c r="G15" s="4">
        <f>E15/E14</f>
        <v>0.50084793634581626</v>
      </c>
      <c r="H15" s="103" t="e">
        <f t="shared" si="4"/>
        <v>#DIV/0!</v>
      </c>
      <c r="I15" s="104" t="e">
        <f t="shared" si="5"/>
        <v>#DIV/0!</v>
      </c>
      <c r="J15" s="1"/>
      <c r="K15" s="25"/>
      <c r="L15" s="26">
        <v>5766.0809999999992</v>
      </c>
      <c r="M15" s="4"/>
      <c r="N15" s="4">
        <f>L15/L14</f>
        <v>0.61243831358567935</v>
      </c>
      <c r="O15" s="103" t="e">
        <f t="shared" si="9"/>
        <v>#DIV/0!</v>
      </c>
      <c r="P15" s="104" t="e">
        <f t="shared" si="10"/>
        <v>#DIV/0!</v>
      </c>
      <c r="Q15" s="8"/>
      <c r="R15" s="114" t="e">
        <f t="shared" si="6"/>
        <v>#DIV/0!</v>
      </c>
      <c r="S15" s="115">
        <f t="shared" si="7"/>
        <v>0.99378847838574891</v>
      </c>
      <c r="T15" s="116" t="e">
        <f t="shared" si="8"/>
        <v>#DIV/0!</v>
      </c>
    </row>
    <row r="16" spans="1:20" ht="24" customHeight="1" thickBot="1" x14ac:dyDescent="0.3">
      <c r="A16" s="58"/>
      <c r="B16" s="91" t="s">
        <v>49</v>
      </c>
      <c r="C16" s="1"/>
      <c r="D16" s="25"/>
      <c r="E16" s="26">
        <v>57824.750000000022</v>
      </c>
      <c r="F16" s="4">
        <f>D16/D14</f>
        <v>0</v>
      </c>
      <c r="G16" s="4">
        <f>E16/E14</f>
        <v>0.49915206365418363</v>
      </c>
      <c r="H16" s="103" t="e">
        <f t="shared" si="4"/>
        <v>#DIV/0!</v>
      </c>
      <c r="I16" s="104" t="e">
        <f t="shared" si="5"/>
        <v>#DIV/0!</v>
      </c>
      <c r="J16" s="1"/>
      <c r="K16" s="25"/>
      <c r="L16" s="26">
        <v>3648.8769999999986</v>
      </c>
      <c r="M16" s="4">
        <f>K16/K14</f>
        <v>0</v>
      </c>
      <c r="N16" s="4">
        <f>L16/L14</f>
        <v>0.38756168641432059</v>
      </c>
      <c r="O16" s="103" t="e">
        <f t="shared" si="9"/>
        <v>#DIV/0!</v>
      </c>
      <c r="P16" s="104" t="e">
        <f t="shared" si="10"/>
        <v>#DIV/0!</v>
      </c>
      <c r="Q16" s="8"/>
      <c r="R16" s="80" t="e">
        <f t="shared" si="6"/>
        <v>#DIV/0!</v>
      </c>
      <c r="S16" s="77">
        <f t="shared" si="7"/>
        <v>0.63102339396192753</v>
      </c>
      <c r="T16" s="81" t="e">
        <f t="shared" si="8"/>
        <v>#DIV/0!</v>
      </c>
    </row>
    <row r="17" spans="1:20" ht="24" customHeight="1" thickBot="1" x14ac:dyDescent="0.3">
      <c r="A17" s="89" t="s">
        <v>12</v>
      </c>
      <c r="B17" s="86"/>
      <c r="C17" s="19"/>
      <c r="D17" s="23">
        <f>D7+D12</f>
        <v>450562.91000000015</v>
      </c>
      <c r="E17" s="24">
        <f>E7+E12</f>
        <v>479702.41000000015</v>
      </c>
      <c r="F17" s="20">
        <f>F7+F12</f>
        <v>1</v>
      </c>
      <c r="G17" s="20">
        <f>G7+G12</f>
        <v>1</v>
      </c>
      <c r="H17" s="97">
        <f t="shared" si="0"/>
        <v>6.467354359017255E-2</v>
      </c>
      <c r="I17" s="100">
        <f t="shared" si="1"/>
        <v>0</v>
      </c>
      <c r="J17" s="12"/>
      <c r="K17" s="23">
        <v>82914.689000000057</v>
      </c>
      <c r="L17" s="24">
        <v>95555.57299999996</v>
      </c>
      <c r="M17" s="20">
        <f>M7+M12</f>
        <v>0.99999999999999978</v>
      </c>
      <c r="N17" s="20">
        <f>N7+N12</f>
        <v>0.99999999999999978</v>
      </c>
      <c r="O17" s="97">
        <f t="shared" si="9"/>
        <v>0.15245650864106713</v>
      </c>
      <c r="P17" s="100">
        <f t="shared" si="10"/>
        <v>0</v>
      </c>
      <c r="Q17" s="8"/>
      <c r="R17" s="30">
        <f t="shared" si="6"/>
        <v>1.8402466594509528</v>
      </c>
      <c r="S17" s="77">
        <f t="shared" si="7"/>
        <v>1.9919760878416251</v>
      </c>
      <c r="T17" s="62">
        <f t="shared" si="8"/>
        <v>8.2450593028622343E-2</v>
      </c>
    </row>
    <row r="18" spans="1:20" s="9" customFormat="1" ht="24" customHeight="1" x14ac:dyDescent="0.25">
      <c r="A18" s="90" t="s">
        <v>48</v>
      </c>
      <c r="B18" s="5"/>
      <c r="C18" s="1"/>
      <c r="D18" s="25">
        <f t="shared" ref="D18:E21" si="13">D8+D13</f>
        <v>309970.31000000017</v>
      </c>
      <c r="E18" s="26">
        <f t="shared" si="13"/>
        <v>341478.94000000018</v>
      </c>
      <c r="F18" s="59">
        <f>D18/D17</f>
        <v>0.68796233138675367</v>
      </c>
      <c r="G18" s="59">
        <f>E18/E17</f>
        <v>0.7118557940953435</v>
      </c>
      <c r="H18" s="98">
        <f t="shared" si="0"/>
        <v>0.1016504774279833</v>
      </c>
      <c r="I18" s="101">
        <f t="shared" si="1"/>
        <v>3.4730771756684417E-2</v>
      </c>
      <c r="J18" s="5"/>
      <c r="K18" s="25">
        <f t="shared" ref="K18:L21" si="14">K8+K13</f>
        <v>73192.069000000047</v>
      </c>
      <c r="L18" s="26">
        <f t="shared" si="14"/>
        <v>84773.411999999953</v>
      </c>
      <c r="M18" s="59">
        <f>K18/K17</f>
        <v>0.8827394745459396</v>
      </c>
      <c r="N18" s="59">
        <f>L18/L17</f>
        <v>0.88716345199457902</v>
      </c>
      <c r="O18" s="98">
        <f t="shared" si="9"/>
        <v>0.15823221229064993</v>
      </c>
      <c r="P18" s="101">
        <f t="shared" si="10"/>
        <v>5.0116456510739104E-3</v>
      </c>
      <c r="Q18" s="57"/>
      <c r="R18" s="117">
        <f t="shared" si="6"/>
        <v>2.3612606317037268</v>
      </c>
      <c r="S18" s="118">
        <f t="shared" si="7"/>
        <v>2.4825370489904857</v>
      </c>
      <c r="T18" s="119">
        <f t="shared" si="8"/>
        <v>5.1360877176550378E-2</v>
      </c>
    </row>
    <row r="19" spans="1:20" s="9" customFormat="1" ht="24" customHeight="1" x14ac:dyDescent="0.25">
      <c r="A19" s="94" t="s">
        <v>47</v>
      </c>
      <c r="B19" s="87"/>
      <c r="C19" s="88"/>
      <c r="D19" s="95">
        <f t="shared" si="13"/>
        <v>140593</v>
      </c>
      <c r="E19" s="96">
        <f t="shared" si="13"/>
        <v>138223.47000000003</v>
      </c>
      <c r="F19" s="56">
        <f>D19/D17</f>
        <v>0.31203855639160344</v>
      </c>
      <c r="G19" s="56">
        <f>E19/E17</f>
        <v>0.28814420590465656</v>
      </c>
      <c r="H19" s="99">
        <f t="shared" si="0"/>
        <v>-1.6853826292916218E-2</v>
      </c>
      <c r="I19" s="102">
        <f t="shared" si="1"/>
        <v>-7.657499369071509E-2</v>
      </c>
      <c r="J19" s="5"/>
      <c r="K19" s="95">
        <f t="shared" si="14"/>
        <v>9723</v>
      </c>
      <c r="L19" s="96">
        <f t="shared" si="14"/>
        <v>10782.160999999998</v>
      </c>
      <c r="M19" s="56">
        <f>K19/K17</f>
        <v>0.11726510847794404</v>
      </c>
      <c r="N19" s="56">
        <f>L19/L17</f>
        <v>0.11283654800542092</v>
      </c>
      <c r="O19" s="99">
        <f t="shared" si="9"/>
        <v>0.10893355960094603</v>
      </c>
      <c r="P19" s="102">
        <f t="shared" si="10"/>
        <v>-3.7765372240763907E-2</v>
      </c>
      <c r="Q19" s="57"/>
      <c r="R19" s="54">
        <f t="shared" si="6"/>
        <v>0.69157070408910826</v>
      </c>
      <c r="S19" s="55">
        <f t="shared" si="7"/>
        <v>0.78005283762591082</v>
      </c>
      <c r="T19" s="63">
        <f t="shared" si="8"/>
        <v>0.12794372724817119</v>
      </c>
    </row>
    <row r="20" spans="1:20" ht="24" customHeight="1" x14ac:dyDescent="0.25">
      <c r="A20" s="58"/>
      <c r="B20" s="91" t="s">
        <v>46</v>
      </c>
      <c r="C20" s="1"/>
      <c r="D20" s="25">
        <f t="shared" si="13"/>
        <v>0</v>
      </c>
      <c r="E20" s="26">
        <f t="shared" si="13"/>
        <v>70860.58</v>
      </c>
      <c r="F20" s="4">
        <f>D20/D19</f>
        <v>0</v>
      </c>
      <c r="G20" s="4">
        <f>E20/E19</f>
        <v>0.51265230137834039</v>
      </c>
      <c r="H20" s="103" t="e">
        <f t="shared" ref="H20:H21" si="15">(E20-D20)/D20</f>
        <v>#DIV/0!</v>
      </c>
      <c r="I20" s="104" t="e">
        <f t="shared" ref="I20:I21" si="16">(G20-F20)/F20</f>
        <v>#DIV/0!</v>
      </c>
      <c r="J20" s="1"/>
      <c r="K20" s="25">
        <f t="shared" si="14"/>
        <v>0</v>
      </c>
      <c r="L20" s="26">
        <f t="shared" si="14"/>
        <v>6469.7019999999993</v>
      </c>
      <c r="M20" s="4">
        <f>K20/K19</f>
        <v>0</v>
      </c>
      <c r="N20" s="4">
        <f>L20/L19</f>
        <v>0.60003759914176757</v>
      </c>
      <c r="O20" s="103" t="e">
        <f t="shared" si="9"/>
        <v>#DIV/0!</v>
      </c>
      <c r="P20" s="104" t="e">
        <f t="shared" si="10"/>
        <v>#DIV/0!</v>
      </c>
      <c r="Q20" s="8"/>
      <c r="R20" s="105" t="e">
        <f t="shared" si="6"/>
        <v>#DIV/0!</v>
      </c>
      <c r="S20" s="106">
        <f t="shared" si="7"/>
        <v>0.9130184934980774</v>
      </c>
      <c r="T20" s="107" t="e">
        <f t="shared" si="8"/>
        <v>#DIV/0!</v>
      </c>
    </row>
    <row r="21" spans="1:20" ht="24" customHeight="1" thickBot="1" x14ac:dyDescent="0.3">
      <c r="A21" s="92"/>
      <c r="B21" s="93" t="s">
        <v>49</v>
      </c>
      <c r="C21" s="16"/>
      <c r="D21" s="27">
        <f t="shared" si="13"/>
        <v>0</v>
      </c>
      <c r="E21" s="28">
        <f t="shared" si="13"/>
        <v>67362.890000000014</v>
      </c>
      <c r="F21" s="17">
        <f>D21/D19</f>
        <v>0</v>
      </c>
      <c r="G21" s="17">
        <f>E21/E19</f>
        <v>0.48734769862165955</v>
      </c>
      <c r="H21" s="112" t="e">
        <f t="shared" si="15"/>
        <v>#DIV/0!</v>
      </c>
      <c r="I21" s="113" t="e">
        <f t="shared" si="16"/>
        <v>#DIV/0!</v>
      </c>
      <c r="J21" s="1"/>
      <c r="K21" s="27">
        <f t="shared" si="14"/>
        <v>0</v>
      </c>
      <c r="L21" s="28">
        <f t="shared" si="14"/>
        <v>4312.458999999998</v>
      </c>
      <c r="M21" s="17">
        <f>K21/K19</f>
        <v>0</v>
      </c>
      <c r="N21" s="17">
        <f>L21/L19</f>
        <v>0.39996240085823231</v>
      </c>
      <c r="O21" s="112" t="e">
        <f t="shared" si="9"/>
        <v>#DIV/0!</v>
      </c>
      <c r="P21" s="113" t="e">
        <f t="shared" si="10"/>
        <v>#DIV/0!</v>
      </c>
      <c r="Q21" s="8"/>
      <c r="R21" s="80" t="e">
        <f t="shared" si="6"/>
        <v>#DIV/0!</v>
      </c>
      <c r="S21" s="77">
        <f t="shared" si="7"/>
        <v>0.64018319285291903</v>
      </c>
      <c r="T21" s="81" t="e">
        <f t="shared" si="8"/>
        <v>#DIV/0!</v>
      </c>
    </row>
    <row r="22" spans="1:20" ht="24" customHeight="1" thickBot="1" x14ac:dyDescent="0.3">
      <c r="J22" s="12"/>
      <c r="Q22"/>
    </row>
    <row r="23" spans="1:20" s="53" customFormat="1" ht="15" customHeight="1" x14ac:dyDescent="0.25">
      <c r="A23" s="440" t="s">
        <v>2</v>
      </c>
      <c r="B23" s="458"/>
      <c r="C23" s="458"/>
      <c r="D23" s="451" t="s">
        <v>1</v>
      </c>
      <c r="E23" s="473"/>
      <c r="F23" s="452" t="s">
        <v>13</v>
      </c>
      <c r="G23" s="452"/>
      <c r="H23" s="474" t="s">
        <v>36</v>
      </c>
      <c r="I23" s="473"/>
      <c r="J23" s="1"/>
      <c r="K23" s="451" t="s">
        <v>19</v>
      </c>
      <c r="L23" s="473"/>
      <c r="M23" s="452" t="s">
        <v>13</v>
      </c>
      <c r="N23" s="452"/>
      <c r="O23" s="474" t="s">
        <v>36</v>
      </c>
      <c r="P23" s="473"/>
      <c r="Q23" s="8"/>
      <c r="R23" s="451" t="s">
        <v>22</v>
      </c>
      <c r="S23" s="452"/>
      <c r="T23" s="111" t="s">
        <v>0</v>
      </c>
    </row>
    <row r="24" spans="1:20" s="9" customFormat="1" ht="15" customHeight="1" x14ac:dyDescent="0.25">
      <c r="A24" s="459"/>
      <c r="B24" s="460"/>
      <c r="C24" s="460"/>
      <c r="D24" s="475" t="s">
        <v>44</v>
      </c>
      <c r="E24" s="476"/>
      <c r="F24" s="477" t="str">
        <f>D24</f>
        <v>jan - mar</v>
      </c>
      <c r="G24" s="477"/>
      <c r="H24" s="475" t="str">
        <f>F24</f>
        <v>jan - mar</v>
      </c>
      <c r="I24" s="476"/>
      <c r="J24" s="1"/>
      <c r="K24" s="475" t="str">
        <f>D24</f>
        <v>jan - mar</v>
      </c>
      <c r="L24" s="476"/>
      <c r="M24" s="477" t="str">
        <f>D24</f>
        <v>jan - mar</v>
      </c>
      <c r="N24" s="477"/>
      <c r="O24" s="475" t="str">
        <f>D24</f>
        <v>jan - mar</v>
      </c>
      <c r="P24" s="476"/>
      <c r="Q24" s="8"/>
      <c r="R24" s="475" t="str">
        <f>D24</f>
        <v>jan - mar</v>
      </c>
      <c r="S24" s="477"/>
      <c r="T24" s="109" t="s">
        <v>37</v>
      </c>
    </row>
    <row r="25" spans="1:20" ht="15.75" customHeight="1" thickBot="1" x14ac:dyDescent="0.3">
      <c r="A25" s="459"/>
      <c r="B25" s="460"/>
      <c r="C25" s="460"/>
      <c r="D25" s="108">
        <v>2016</v>
      </c>
      <c r="E25" s="109">
        <v>2017</v>
      </c>
      <c r="F25" s="110">
        <f>D25</f>
        <v>2016</v>
      </c>
      <c r="G25" s="110">
        <f>E25</f>
        <v>2017</v>
      </c>
      <c r="H25" s="108" t="s">
        <v>1</v>
      </c>
      <c r="I25" s="109" t="s">
        <v>14</v>
      </c>
      <c r="J25" s="1"/>
      <c r="K25" s="108">
        <f>D25</f>
        <v>2016</v>
      </c>
      <c r="L25" s="109">
        <f>E25</f>
        <v>2017</v>
      </c>
      <c r="M25" s="110">
        <f>F25</f>
        <v>2016</v>
      </c>
      <c r="N25" s="109">
        <f>G25</f>
        <v>2017</v>
      </c>
      <c r="O25" s="110">
        <v>1000</v>
      </c>
      <c r="P25" s="109" t="s">
        <v>14</v>
      </c>
      <c r="Q25" s="8"/>
      <c r="R25" s="108">
        <f>D25</f>
        <v>2016</v>
      </c>
      <c r="S25" s="110">
        <f>E25</f>
        <v>2017</v>
      </c>
      <c r="T25" s="109" t="s">
        <v>23</v>
      </c>
    </row>
    <row r="26" spans="1:20" ht="24" customHeight="1" thickBot="1" x14ac:dyDescent="0.3">
      <c r="A26" s="89" t="s">
        <v>29</v>
      </c>
      <c r="B26" s="86"/>
      <c r="C26" s="19"/>
      <c r="D26" s="23"/>
      <c r="E26" s="24"/>
      <c r="F26" s="20" t="e">
        <f>D26/D36</f>
        <v>#DIV/0!</v>
      </c>
      <c r="G26" s="20" t="e">
        <f>E26/E36</f>
        <v>#DIV/0!</v>
      </c>
      <c r="H26" s="97" t="e">
        <f t="shared" ref="H26:H40" si="17">(E26-D26)/D26</f>
        <v>#DIV/0!</v>
      </c>
      <c r="I26" s="100" t="e">
        <f t="shared" ref="I26:I40" si="18">(G26-F26)/F26</f>
        <v>#DIV/0!</v>
      </c>
      <c r="J26" s="12"/>
      <c r="K26" s="23"/>
      <c r="L26" s="24"/>
      <c r="M26" s="20">
        <f>K26/K36</f>
        <v>0</v>
      </c>
      <c r="N26" s="20">
        <f>L26/L36</f>
        <v>0</v>
      </c>
      <c r="O26" s="97" t="e">
        <f t="shared" ref="O26:O40" si="19">(L26-K26)/K26</f>
        <v>#DIV/0!</v>
      </c>
      <c r="P26" s="100" t="e">
        <f t="shared" ref="P26:P40" si="20">(N26-M26)/M26</f>
        <v>#DIV/0!</v>
      </c>
      <c r="Q26" s="52"/>
      <c r="R26" s="30" t="e">
        <f>(K26/D26)*10</f>
        <v>#DIV/0!</v>
      </c>
      <c r="S26" s="77" t="e">
        <f>(L26/E26)*10</f>
        <v>#DIV/0!</v>
      </c>
      <c r="T26" s="62" t="e">
        <f>(S26-R26)/R26</f>
        <v>#DIV/0!</v>
      </c>
    </row>
    <row r="27" spans="1:20" ht="24" customHeight="1" x14ac:dyDescent="0.25">
      <c r="A27" s="90" t="s">
        <v>48</v>
      </c>
      <c r="B27" s="5"/>
      <c r="C27" s="1"/>
      <c r="D27" s="25"/>
      <c r="E27" s="26"/>
      <c r="F27" s="59" t="e">
        <f>D27/D26</f>
        <v>#DIV/0!</v>
      </c>
      <c r="G27" s="59" t="e">
        <f>E27/E26</f>
        <v>#DIV/0!</v>
      </c>
      <c r="H27" s="98" t="e">
        <f t="shared" si="17"/>
        <v>#DIV/0!</v>
      </c>
      <c r="I27" s="101" t="e">
        <f t="shared" si="18"/>
        <v>#DIV/0!</v>
      </c>
      <c r="J27" s="5"/>
      <c r="K27" s="25"/>
      <c r="L27" s="26"/>
      <c r="M27" s="59" t="e">
        <f>K27/K26</f>
        <v>#DIV/0!</v>
      </c>
      <c r="N27" s="59" t="e">
        <f>L27/L26</f>
        <v>#DIV/0!</v>
      </c>
      <c r="O27" s="98" t="e">
        <f t="shared" si="19"/>
        <v>#DIV/0!</v>
      </c>
      <c r="P27" s="101" t="e">
        <f t="shared" si="20"/>
        <v>#DIV/0!</v>
      </c>
      <c r="Q27" s="57"/>
      <c r="R27" s="33" t="e">
        <f t="shared" ref="R27:R40" si="21">(K27/D27)*10</f>
        <v>#DIV/0!</v>
      </c>
      <c r="S27" s="34" t="e">
        <f t="shared" ref="S27:S40" si="22">(L27/E27)*10</f>
        <v>#DIV/0!</v>
      </c>
      <c r="T27" s="61" t="e">
        <f t="shared" ref="T27:T40" si="23">(S27-R27)/R27</f>
        <v>#DIV/0!</v>
      </c>
    </row>
    <row r="28" spans="1:20" ht="24" customHeight="1" x14ac:dyDescent="0.25">
      <c r="A28" s="94" t="s">
        <v>47</v>
      </c>
      <c r="B28" s="87"/>
      <c r="C28" s="88"/>
      <c r="D28" s="95"/>
      <c r="E28" s="96">
        <f>E29+E30</f>
        <v>0</v>
      </c>
      <c r="F28" s="56" t="e">
        <f>D28/D26</f>
        <v>#DIV/0!</v>
      </c>
      <c r="G28" s="56" t="e">
        <f>E28/E26</f>
        <v>#DIV/0!</v>
      </c>
      <c r="H28" s="99" t="e">
        <f t="shared" si="17"/>
        <v>#DIV/0!</v>
      </c>
      <c r="I28" s="102" t="e">
        <f t="shared" si="18"/>
        <v>#DIV/0!</v>
      </c>
      <c r="J28" s="5"/>
      <c r="K28" s="95"/>
      <c r="L28" s="96">
        <f>L29+L30</f>
        <v>0</v>
      </c>
      <c r="M28" s="56" t="e">
        <f>K28/K26</f>
        <v>#DIV/0!</v>
      </c>
      <c r="N28" s="56" t="e">
        <f>L28/L26</f>
        <v>#DIV/0!</v>
      </c>
      <c r="O28" s="99" t="e">
        <f t="shared" si="19"/>
        <v>#DIV/0!</v>
      </c>
      <c r="P28" s="102" t="e">
        <f t="shared" si="20"/>
        <v>#DIV/0!</v>
      </c>
      <c r="Q28" s="57"/>
      <c r="R28" s="78" t="e">
        <f t="shared" si="21"/>
        <v>#DIV/0!</v>
      </c>
      <c r="S28" s="79" t="e">
        <f t="shared" si="22"/>
        <v>#DIV/0!</v>
      </c>
      <c r="T28" s="63" t="e">
        <f t="shared" si="23"/>
        <v>#DIV/0!</v>
      </c>
    </row>
    <row r="29" spans="1:20" ht="24" customHeight="1" x14ac:dyDescent="0.25">
      <c r="A29" s="58"/>
      <c r="B29" s="91" t="s">
        <v>46</v>
      </c>
      <c r="C29" s="1"/>
      <c r="D29" s="25"/>
      <c r="E29" s="26"/>
      <c r="F29" s="59"/>
      <c r="G29" s="59" t="e">
        <f>E29/E28</f>
        <v>#DIV/0!</v>
      </c>
      <c r="H29" s="103" t="e">
        <f t="shared" si="17"/>
        <v>#DIV/0!</v>
      </c>
      <c r="I29" s="104" t="e">
        <f t="shared" si="18"/>
        <v>#DIV/0!</v>
      </c>
      <c r="J29" s="5"/>
      <c r="K29" s="25"/>
      <c r="L29" s="26"/>
      <c r="M29" s="59"/>
      <c r="N29" s="59" t="e">
        <f>L29/L28</f>
        <v>#DIV/0!</v>
      </c>
      <c r="O29" s="103" t="e">
        <f t="shared" si="19"/>
        <v>#DIV/0!</v>
      </c>
      <c r="P29" s="104" t="e">
        <f t="shared" si="20"/>
        <v>#DIV/0!</v>
      </c>
      <c r="Q29" s="57"/>
      <c r="R29" s="105" t="e">
        <f t="shared" si="21"/>
        <v>#DIV/0!</v>
      </c>
      <c r="S29" s="106" t="e">
        <f t="shared" si="22"/>
        <v>#DIV/0!</v>
      </c>
      <c r="T29" s="107" t="e">
        <f t="shared" si="23"/>
        <v>#DIV/0!</v>
      </c>
    </row>
    <row r="30" spans="1:20" ht="24" customHeight="1" thickBot="1" x14ac:dyDescent="0.3">
      <c r="A30" s="58"/>
      <c r="B30" s="91" t="s">
        <v>49</v>
      </c>
      <c r="C30" s="1"/>
      <c r="D30" s="25"/>
      <c r="E30" s="26"/>
      <c r="F30" s="59" t="e">
        <f>D30/D28</f>
        <v>#DIV/0!</v>
      </c>
      <c r="G30" s="59" t="e">
        <f>E30/E28</f>
        <v>#DIV/0!</v>
      </c>
      <c r="H30" s="103" t="e">
        <f t="shared" si="17"/>
        <v>#DIV/0!</v>
      </c>
      <c r="I30" s="104" t="e">
        <f t="shared" si="18"/>
        <v>#DIV/0!</v>
      </c>
      <c r="J30" s="5"/>
      <c r="K30" s="25"/>
      <c r="L30" s="26"/>
      <c r="M30" s="59" t="e">
        <f>K30/K28</f>
        <v>#DIV/0!</v>
      </c>
      <c r="N30" s="59" t="e">
        <f>L30/L28</f>
        <v>#DIV/0!</v>
      </c>
      <c r="O30" s="103" t="e">
        <f t="shared" si="19"/>
        <v>#DIV/0!</v>
      </c>
      <c r="P30" s="104" t="e">
        <f t="shared" si="20"/>
        <v>#DIV/0!</v>
      </c>
      <c r="Q30" s="57"/>
      <c r="R30" s="80" t="e">
        <f t="shared" si="21"/>
        <v>#DIV/0!</v>
      </c>
      <c r="S30" s="77" t="e">
        <f t="shared" si="22"/>
        <v>#DIV/0!</v>
      </c>
      <c r="T30" s="81" t="e">
        <f t="shared" si="23"/>
        <v>#DIV/0!</v>
      </c>
    </row>
    <row r="31" spans="1:20" ht="24" customHeight="1" thickBot="1" x14ac:dyDescent="0.3">
      <c r="A31" s="89" t="s">
        <v>30</v>
      </c>
      <c r="B31" s="86"/>
      <c r="C31" s="19"/>
      <c r="D31" s="23"/>
      <c r="E31" s="24"/>
      <c r="F31" s="20" t="e">
        <f>D31/D36</f>
        <v>#DIV/0!</v>
      </c>
      <c r="G31" s="20" t="e">
        <f>E31/E36</f>
        <v>#DIV/0!</v>
      </c>
      <c r="H31" s="97" t="e">
        <f t="shared" si="17"/>
        <v>#DIV/0!</v>
      </c>
      <c r="I31" s="100" t="e">
        <f t="shared" si="18"/>
        <v>#DIV/0!</v>
      </c>
      <c r="J31" s="5"/>
      <c r="K31" s="23"/>
      <c r="L31" s="24"/>
      <c r="M31" s="20">
        <f>K31/K36</f>
        <v>0</v>
      </c>
      <c r="N31" s="20">
        <f>L31/L36</f>
        <v>0</v>
      </c>
      <c r="O31" s="97" t="e">
        <f t="shared" si="19"/>
        <v>#DIV/0!</v>
      </c>
      <c r="P31" s="100" t="e">
        <f t="shared" si="20"/>
        <v>#DIV/0!</v>
      </c>
      <c r="Q31" s="57"/>
      <c r="R31" s="30" t="e">
        <f t="shared" si="21"/>
        <v>#DIV/0!</v>
      </c>
      <c r="S31" s="77" t="e">
        <f t="shared" si="22"/>
        <v>#DIV/0!</v>
      </c>
      <c r="T31" s="62" t="e">
        <f t="shared" si="23"/>
        <v>#DIV/0!</v>
      </c>
    </row>
    <row r="32" spans="1:20" ht="24" customHeight="1" thickBot="1" x14ac:dyDescent="0.3">
      <c r="A32" s="90" t="s">
        <v>48</v>
      </c>
      <c r="B32" s="5"/>
      <c r="C32" s="1"/>
      <c r="D32" s="25"/>
      <c r="E32" s="26"/>
      <c r="F32" s="59" t="e">
        <f>D32/D31</f>
        <v>#DIV/0!</v>
      </c>
      <c r="G32" s="59" t="e">
        <f>E32/E31</f>
        <v>#DIV/0!</v>
      </c>
      <c r="H32" s="98" t="e">
        <f t="shared" si="17"/>
        <v>#DIV/0!</v>
      </c>
      <c r="I32" s="101" t="e">
        <f t="shared" si="18"/>
        <v>#DIV/0!</v>
      </c>
      <c r="J32" s="5"/>
      <c r="K32" s="25"/>
      <c r="L32" s="26"/>
      <c r="M32" s="59" t="e">
        <f>K32/K31</f>
        <v>#DIV/0!</v>
      </c>
      <c r="N32" s="59" t="e">
        <f>L32/L31</f>
        <v>#DIV/0!</v>
      </c>
      <c r="O32" s="98" t="e">
        <f t="shared" si="19"/>
        <v>#DIV/0!</v>
      </c>
      <c r="P32" s="101" t="e">
        <f t="shared" si="20"/>
        <v>#DIV/0!</v>
      </c>
      <c r="Q32" s="57"/>
      <c r="R32" s="30" t="e">
        <f t="shared" si="21"/>
        <v>#DIV/0!</v>
      </c>
      <c r="S32" s="77" t="e">
        <f t="shared" si="22"/>
        <v>#DIV/0!</v>
      </c>
      <c r="T32" s="62" t="e">
        <f t="shared" si="23"/>
        <v>#DIV/0!</v>
      </c>
    </row>
    <row r="33" spans="1:20" ht="24" customHeight="1" thickBot="1" x14ac:dyDescent="0.3">
      <c r="A33" s="94" t="s">
        <v>47</v>
      </c>
      <c r="B33" s="87"/>
      <c r="C33" s="88"/>
      <c r="D33" s="95"/>
      <c r="E33" s="96">
        <f>E34+E35</f>
        <v>0</v>
      </c>
      <c r="F33" s="56" t="e">
        <f>D33/D31</f>
        <v>#DIV/0!</v>
      </c>
      <c r="G33" s="56" t="e">
        <f>E33/E31</f>
        <v>#DIV/0!</v>
      </c>
      <c r="H33" s="99" t="e">
        <f t="shared" si="17"/>
        <v>#DIV/0!</v>
      </c>
      <c r="I33" s="102" t="e">
        <f t="shared" si="18"/>
        <v>#DIV/0!</v>
      </c>
      <c r="J33" s="5"/>
      <c r="K33" s="95"/>
      <c r="L33" s="96">
        <f>L34+L35</f>
        <v>0</v>
      </c>
      <c r="M33" s="56" t="e">
        <f>K33/K31</f>
        <v>#DIV/0!</v>
      </c>
      <c r="N33" s="56" t="e">
        <f>L33/L31</f>
        <v>#DIV/0!</v>
      </c>
      <c r="O33" s="99" t="e">
        <f t="shared" si="19"/>
        <v>#DIV/0!</v>
      </c>
      <c r="P33" s="102" t="e">
        <f t="shared" si="20"/>
        <v>#DIV/0!</v>
      </c>
      <c r="Q33" s="57"/>
      <c r="R33" s="30" t="e">
        <f t="shared" si="21"/>
        <v>#DIV/0!</v>
      </c>
      <c r="S33" s="77" t="e">
        <f t="shared" si="22"/>
        <v>#DIV/0!</v>
      </c>
      <c r="T33" s="62" t="e">
        <f t="shared" si="23"/>
        <v>#DIV/0!</v>
      </c>
    </row>
    <row r="34" spans="1:20" ht="24" customHeight="1" x14ac:dyDescent="0.25">
      <c r="A34" s="58"/>
      <c r="B34" s="91" t="s">
        <v>46</v>
      </c>
      <c r="C34" s="1"/>
      <c r="D34" s="25"/>
      <c r="E34" s="26"/>
      <c r="F34" s="4"/>
      <c r="G34" s="4" t="e">
        <f>E34/E33</f>
        <v>#DIV/0!</v>
      </c>
      <c r="H34" s="103" t="e">
        <f t="shared" si="17"/>
        <v>#DIV/0!</v>
      </c>
      <c r="I34" s="104" t="e">
        <f t="shared" si="18"/>
        <v>#DIV/0!</v>
      </c>
      <c r="J34" s="1"/>
      <c r="K34" s="25"/>
      <c r="L34" s="26"/>
      <c r="M34" s="4"/>
      <c r="N34" s="4" t="e">
        <f>L34/L33</f>
        <v>#DIV/0!</v>
      </c>
      <c r="O34" s="103" t="e">
        <f t="shared" si="19"/>
        <v>#DIV/0!</v>
      </c>
      <c r="P34" s="104" t="e">
        <f t="shared" si="20"/>
        <v>#DIV/0!</v>
      </c>
      <c r="Q34" s="8"/>
      <c r="R34" s="114" t="e">
        <f t="shared" si="21"/>
        <v>#DIV/0!</v>
      </c>
      <c r="S34" s="115" t="e">
        <f t="shared" si="22"/>
        <v>#DIV/0!</v>
      </c>
      <c r="T34" s="116" t="e">
        <f t="shared" si="23"/>
        <v>#DIV/0!</v>
      </c>
    </row>
    <row r="35" spans="1:20" ht="24" customHeight="1" thickBot="1" x14ac:dyDescent="0.3">
      <c r="A35" s="58"/>
      <c r="B35" s="91" t="s">
        <v>49</v>
      </c>
      <c r="C35" s="1"/>
      <c r="D35" s="25"/>
      <c r="E35" s="26"/>
      <c r="F35" s="4" t="e">
        <f>D35/D33</f>
        <v>#DIV/0!</v>
      </c>
      <c r="G35" s="4" t="e">
        <f>E35/E33</f>
        <v>#DIV/0!</v>
      </c>
      <c r="H35" s="103" t="e">
        <f t="shared" si="17"/>
        <v>#DIV/0!</v>
      </c>
      <c r="I35" s="104" t="e">
        <f t="shared" si="18"/>
        <v>#DIV/0!</v>
      </c>
      <c r="J35" s="1"/>
      <c r="K35" s="25"/>
      <c r="L35" s="26"/>
      <c r="M35" s="4" t="e">
        <f>K35/K33</f>
        <v>#DIV/0!</v>
      </c>
      <c r="N35" s="4" t="e">
        <f>L35/L33</f>
        <v>#DIV/0!</v>
      </c>
      <c r="O35" s="103" t="e">
        <f t="shared" si="19"/>
        <v>#DIV/0!</v>
      </c>
      <c r="P35" s="104" t="e">
        <f t="shared" si="20"/>
        <v>#DIV/0!</v>
      </c>
      <c r="Q35" s="8"/>
      <c r="R35" s="80" t="e">
        <f t="shared" si="21"/>
        <v>#DIV/0!</v>
      </c>
      <c r="S35" s="77" t="e">
        <f t="shared" si="22"/>
        <v>#DIV/0!</v>
      </c>
      <c r="T35" s="81" t="e">
        <f t="shared" si="23"/>
        <v>#DIV/0!</v>
      </c>
    </row>
    <row r="36" spans="1:20" ht="24" customHeight="1" thickBot="1" x14ac:dyDescent="0.3">
      <c r="A36" s="89" t="s">
        <v>12</v>
      </c>
      <c r="B36" s="86"/>
      <c r="C36" s="19"/>
      <c r="D36" s="23">
        <f>D26+D31</f>
        <v>0</v>
      </c>
      <c r="E36" s="24">
        <f>E26+E31</f>
        <v>0</v>
      </c>
      <c r="F36" s="20" t="e">
        <f>F26+F31</f>
        <v>#DIV/0!</v>
      </c>
      <c r="G36" s="20" t="e">
        <f>G26+G31</f>
        <v>#DIV/0!</v>
      </c>
      <c r="H36" s="97" t="e">
        <f t="shared" si="17"/>
        <v>#DIV/0!</v>
      </c>
      <c r="I36" s="100" t="e">
        <f t="shared" si="18"/>
        <v>#DIV/0!</v>
      </c>
      <c r="J36" s="12"/>
      <c r="K36" s="23">
        <v>82914.689000000057</v>
      </c>
      <c r="L36" s="24">
        <v>95555.57299999996</v>
      </c>
      <c r="M36" s="20">
        <f>M26+M31</f>
        <v>0</v>
      </c>
      <c r="N36" s="20">
        <f>N26+N31</f>
        <v>0</v>
      </c>
      <c r="O36" s="97">
        <f t="shared" si="19"/>
        <v>0.15245650864106713</v>
      </c>
      <c r="P36" s="100" t="e">
        <f t="shared" si="20"/>
        <v>#DIV/0!</v>
      </c>
      <c r="Q36" s="8"/>
      <c r="R36" s="30" t="e">
        <f t="shared" si="21"/>
        <v>#DIV/0!</v>
      </c>
      <c r="S36" s="77" t="e">
        <f t="shared" si="22"/>
        <v>#DIV/0!</v>
      </c>
      <c r="T36" s="62" t="e">
        <f t="shared" si="23"/>
        <v>#DIV/0!</v>
      </c>
    </row>
    <row r="37" spans="1:20" ht="24" customHeight="1" x14ac:dyDescent="0.25">
      <c r="A37" s="90" t="s">
        <v>48</v>
      </c>
      <c r="B37" s="5"/>
      <c r="C37" s="1"/>
      <c r="D37" s="25">
        <f t="shared" ref="D37:E37" si="24">D27+D32</f>
        <v>0</v>
      </c>
      <c r="E37" s="26">
        <f t="shared" si="24"/>
        <v>0</v>
      </c>
      <c r="F37" s="59" t="e">
        <f>D37/D36</f>
        <v>#DIV/0!</v>
      </c>
      <c r="G37" s="59" t="e">
        <f>E37/E36</f>
        <v>#DIV/0!</v>
      </c>
      <c r="H37" s="98" t="e">
        <f t="shared" si="17"/>
        <v>#DIV/0!</v>
      </c>
      <c r="I37" s="101" t="e">
        <f t="shared" si="18"/>
        <v>#DIV/0!</v>
      </c>
      <c r="J37" s="5"/>
      <c r="K37" s="25">
        <f t="shared" ref="K37:L37" si="25">K27+K32</f>
        <v>0</v>
      </c>
      <c r="L37" s="26">
        <f t="shared" si="25"/>
        <v>0</v>
      </c>
      <c r="M37" s="59">
        <f>K37/K36</f>
        <v>0</v>
      </c>
      <c r="N37" s="59">
        <f>L37/L36</f>
        <v>0</v>
      </c>
      <c r="O37" s="98" t="e">
        <f t="shared" si="19"/>
        <v>#DIV/0!</v>
      </c>
      <c r="P37" s="101" t="e">
        <f t="shared" si="20"/>
        <v>#DIV/0!</v>
      </c>
      <c r="Q37" s="57"/>
      <c r="R37" s="117" t="e">
        <f t="shared" si="21"/>
        <v>#DIV/0!</v>
      </c>
      <c r="S37" s="118" t="e">
        <f t="shared" si="22"/>
        <v>#DIV/0!</v>
      </c>
      <c r="T37" s="119" t="e">
        <f t="shared" si="23"/>
        <v>#DIV/0!</v>
      </c>
    </row>
    <row r="38" spans="1:20" ht="24" customHeight="1" x14ac:dyDescent="0.25">
      <c r="A38" s="94" t="s">
        <v>47</v>
      </c>
      <c r="B38" s="87"/>
      <c r="C38" s="88"/>
      <c r="D38" s="95">
        <f t="shared" ref="D38:E38" si="26">D28+D33</f>
        <v>0</v>
      </c>
      <c r="E38" s="96">
        <f t="shared" si="26"/>
        <v>0</v>
      </c>
      <c r="F38" s="56" t="e">
        <f>D38/D36</f>
        <v>#DIV/0!</v>
      </c>
      <c r="G38" s="56" t="e">
        <f>E38/E36</f>
        <v>#DIV/0!</v>
      </c>
      <c r="H38" s="99" t="e">
        <f t="shared" si="17"/>
        <v>#DIV/0!</v>
      </c>
      <c r="I38" s="102" t="e">
        <f t="shared" si="18"/>
        <v>#DIV/0!</v>
      </c>
      <c r="J38" s="5"/>
      <c r="K38" s="95">
        <f t="shared" ref="K38:L38" si="27">K28+K33</f>
        <v>0</v>
      </c>
      <c r="L38" s="96">
        <f t="shared" si="27"/>
        <v>0</v>
      </c>
      <c r="M38" s="56">
        <f>K38/K36</f>
        <v>0</v>
      </c>
      <c r="N38" s="56">
        <f>L38/L36</f>
        <v>0</v>
      </c>
      <c r="O38" s="99" t="e">
        <f t="shared" si="19"/>
        <v>#DIV/0!</v>
      </c>
      <c r="P38" s="102" t="e">
        <f t="shared" si="20"/>
        <v>#DIV/0!</v>
      </c>
      <c r="Q38" s="57"/>
      <c r="R38" s="54" t="e">
        <f t="shared" si="21"/>
        <v>#DIV/0!</v>
      </c>
      <c r="S38" s="55" t="e">
        <f t="shared" si="22"/>
        <v>#DIV/0!</v>
      </c>
      <c r="T38" s="63" t="e">
        <f t="shared" si="23"/>
        <v>#DIV/0!</v>
      </c>
    </row>
    <row r="39" spans="1:20" ht="24" customHeight="1" x14ac:dyDescent="0.25">
      <c r="A39" s="58"/>
      <c r="B39" s="91" t="s">
        <v>46</v>
      </c>
      <c r="C39" s="1"/>
      <c r="D39" s="25">
        <f t="shared" ref="D39:E39" si="28">D29+D34</f>
        <v>0</v>
      </c>
      <c r="E39" s="26">
        <f t="shared" si="28"/>
        <v>0</v>
      </c>
      <c r="F39" s="4" t="e">
        <f>D39/D38</f>
        <v>#DIV/0!</v>
      </c>
      <c r="G39" s="4" t="e">
        <f>E39/E38</f>
        <v>#DIV/0!</v>
      </c>
      <c r="H39" s="103" t="e">
        <f t="shared" si="17"/>
        <v>#DIV/0!</v>
      </c>
      <c r="I39" s="104" t="e">
        <f t="shared" si="18"/>
        <v>#DIV/0!</v>
      </c>
      <c r="J39" s="1"/>
      <c r="K39" s="25">
        <f t="shared" ref="K39:L39" si="29">K29+K34</f>
        <v>0</v>
      </c>
      <c r="L39" s="26">
        <f t="shared" si="29"/>
        <v>0</v>
      </c>
      <c r="M39" s="4" t="e">
        <f>K39/K38</f>
        <v>#DIV/0!</v>
      </c>
      <c r="N39" s="4" t="e">
        <f>L39/L38</f>
        <v>#DIV/0!</v>
      </c>
      <c r="O39" s="103" t="e">
        <f t="shared" si="19"/>
        <v>#DIV/0!</v>
      </c>
      <c r="P39" s="104" t="e">
        <f t="shared" si="20"/>
        <v>#DIV/0!</v>
      </c>
      <c r="Q39" s="8"/>
      <c r="R39" s="105" t="e">
        <f t="shared" si="21"/>
        <v>#DIV/0!</v>
      </c>
      <c r="S39" s="106" t="e">
        <f t="shared" si="22"/>
        <v>#DIV/0!</v>
      </c>
      <c r="T39" s="107" t="e">
        <f t="shared" si="23"/>
        <v>#DIV/0!</v>
      </c>
    </row>
    <row r="40" spans="1:20" ht="24" customHeight="1" thickBot="1" x14ac:dyDescent="0.3">
      <c r="A40" s="92"/>
      <c r="B40" s="93" t="s">
        <v>49</v>
      </c>
      <c r="C40" s="16"/>
      <c r="D40" s="27">
        <f t="shared" ref="D40:E40" si="30">D30+D35</f>
        <v>0</v>
      </c>
      <c r="E40" s="28">
        <f t="shared" si="30"/>
        <v>0</v>
      </c>
      <c r="F40" s="17" t="e">
        <f>D40/D38</f>
        <v>#DIV/0!</v>
      </c>
      <c r="G40" s="17" t="e">
        <f>E40/E38</f>
        <v>#DIV/0!</v>
      </c>
      <c r="H40" s="112" t="e">
        <f t="shared" si="17"/>
        <v>#DIV/0!</v>
      </c>
      <c r="I40" s="113" t="e">
        <f t="shared" si="18"/>
        <v>#DIV/0!</v>
      </c>
      <c r="J40" s="1"/>
      <c r="K40" s="27">
        <f t="shared" ref="K40:L40" si="31">K30+K35</f>
        <v>0</v>
      </c>
      <c r="L40" s="28">
        <f t="shared" si="31"/>
        <v>0</v>
      </c>
      <c r="M40" s="17" t="e">
        <f>K40/K38</f>
        <v>#DIV/0!</v>
      </c>
      <c r="N40" s="17" t="e">
        <f>L40/L38</f>
        <v>#DIV/0!</v>
      </c>
      <c r="O40" s="112" t="e">
        <f t="shared" si="19"/>
        <v>#DIV/0!</v>
      </c>
      <c r="P40" s="113" t="e">
        <f t="shared" si="20"/>
        <v>#DIV/0!</v>
      </c>
      <c r="Q40" s="8"/>
      <c r="R40" s="80" t="e">
        <f t="shared" si="21"/>
        <v>#DIV/0!</v>
      </c>
      <c r="S40" s="77" t="e">
        <f t="shared" si="22"/>
        <v>#DIV/0!</v>
      </c>
      <c r="T40" s="81" t="e">
        <f t="shared" si="23"/>
        <v>#DIV/0!</v>
      </c>
    </row>
    <row r="41" spans="1:20" ht="24.75" customHeight="1" thickBot="1" x14ac:dyDescent="0.3"/>
    <row r="42" spans="1:20" ht="15" customHeight="1" x14ac:dyDescent="0.25">
      <c r="A42" s="440" t="s">
        <v>2</v>
      </c>
      <c r="B42" s="458"/>
      <c r="C42" s="458"/>
      <c r="D42" s="451" t="s">
        <v>1</v>
      </c>
      <c r="E42" s="473"/>
      <c r="F42" s="452" t="s">
        <v>13</v>
      </c>
      <c r="G42" s="452"/>
      <c r="H42" s="474" t="s">
        <v>36</v>
      </c>
      <c r="I42" s="473"/>
      <c r="J42" s="1"/>
      <c r="K42" s="451" t="s">
        <v>19</v>
      </c>
      <c r="L42" s="473"/>
      <c r="M42" s="452" t="s">
        <v>13</v>
      </c>
      <c r="N42" s="452"/>
      <c r="O42" s="474" t="s">
        <v>36</v>
      </c>
      <c r="P42" s="473"/>
      <c r="Q42" s="8"/>
      <c r="R42" s="451" t="s">
        <v>22</v>
      </c>
      <c r="S42" s="452"/>
      <c r="T42" s="111" t="s">
        <v>0</v>
      </c>
    </row>
    <row r="43" spans="1:20" ht="15" customHeight="1" x14ac:dyDescent="0.25">
      <c r="A43" s="459"/>
      <c r="B43" s="460"/>
      <c r="C43" s="460"/>
      <c r="D43" s="475" t="s">
        <v>44</v>
      </c>
      <c r="E43" s="476"/>
      <c r="F43" s="477" t="str">
        <f>D43</f>
        <v>jan - mar</v>
      </c>
      <c r="G43" s="477"/>
      <c r="H43" s="475" t="str">
        <f>F43</f>
        <v>jan - mar</v>
      </c>
      <c r="I43" s="476"/>
      <c r="J43" s="1"/>
      <c r="K43" s="475" t="str">
        <f>D43</f>
        <v>jan - mar</v>
      </c>
      <c r="L43" s="476"/>
      <c r="M43" s="477" t="str">
        <f>D43</f>
        <v>jan - mar</v>
      </c>
      <c r="N43" s="477"/>
      <c r="O43" s="475" t="str">
        <f>D43</f>
        <v>jan - mar</v>
      </c>
      <c r="P43" s="476"/>
      <c r="Q43" s="8"/>
      <c r="R43" s="475" t="str">
        <f>D43</f>
        <v>jan - mar</v>
      </c>
      <c r="S43" s="477"/>
      <c r="T43" s="109" t="s">
        <v>37</v>
      </c>
    </row>
    <row r="44" spans="1:20" ht="15.75" customHeight="1" thickBot="1" x14ac:dyDescent="0.3">
      <c r="A44" s="459"/>
      <c r="B44" s="460"/>
      <c r="C44" s="460"/>
      <c r="D44" s="108">
        <v>2016</v>
      </c>
      <c r="E44" s="109">
        <v>2017</v>
      </c>
      <c r="F44" s="110">
        <f>D44</f>
        <v>2016</v>
      </c>
      <c r="G44" s="110">
        <f>E44</f>
        <v>2017</v>
      </c>
      <c r="H44" s="108" t="s">
        <v>1</v>
      </c>
      <c r="I44" s="109" t="s">
        <v>14</v>
      </c>
      <c r="J44" s="1"/>
      <c r="K44" s="108">
        <f>D44</f>
        <v>2016</v>
      </c>
      <c r="L44" s="109">
        <f>E44</f>
        <v>2017</v>
      </c>
      <c r="M44" s="110">
        <f>F44</f>
        <v>2016</v>
      </c>
      <c r="N44" s="109">
        <f>G44</f>
        <v>2017</v>
      </c>
      <c r="O44" s="110">
        <v>1000</v>
      </c>
      <c r="P44" s="109" t="s">
        <v>14</v>
      </c>
      <c r="Q44" s="8"/>
      <c r="R44" s="108">
        <f>D44</f>
        <v>2016</v>
      </c>
      <c r="S44" s="110">
        <f>E44</f>
        <v>2017</v>
      </c>
      <c r="T44" s="109" t="s">
        <v>23</v>
      </c>
    </row>
    <row r="45" spans="1:20" ht="24" customHeight="1" thickBot="1" x14ac:dyDescent="0.3">
      <c r="A45" s="89" t="s">
        <v>29</v>
      </c>
      <c r="B45" s="86"/>
      <c r="C45" s="19"/>
      <c r="D45" s="23"/>
      <c r="E45" s="24"/>
      <c r="F45" s="20" t="e">
        <f>D45/D55</f>
        <v>#DIV/0!</v>
      </c>
      <c r="G45" s="20" t="e">
        <f>E45/E55</f>
        <v>#DIV/0!</v>
      </c>
      <c r="H45" s="97" t="e">
        <f t="shared" ref="H45:H59" si="32">(E45-D45)/D45</f>
        <v>#DIV/0!</v>
      </c>
      <c r="I45" s="100" t="e">
        <f t="shared" ref="I45:I59" si="33">(G45-F45)/F45</f>
        <v>#DIV/0!</v>
      </c>
      <c r="J45" s="12"/>
      <c r="K45" s="23"/>
      <c r="L45" s="24"/>
      <c r="M45" s="20">
        <f>K45/K55</f>
        <v>0</v>
      </c>
      <c r="N45" s="20">
        <f>L45/L55</f>
        <v>0</v>
      </c>
      <c r="O45" s="97" t="e">
        <f t="shared" ref="O45:O59" si="34">(L45-K45)/K45</f>
        <v>#DIV/0!</v>
      </c>
      <c r="P45" s="100" t="e">
        <f t="shared" ref="P45:P59" si="35">(N45-M45)/M45</f>
        <v>#DIV/0!</v>
      </c>
      <c r="Q45" s="52"/>
      <c r="R45" s="30" t="e">
        <f>(K45/D45)*10</f>
        <v>#DIV/0!</v>
      </c>
      <c r="S45" s="77" t="e">
        <f>(L45/E45)*10</f>
        <v>#DIV/0!</v>
      </c>
      <c r="T45" s="62" t="e">
        <f>(S45-R45)/R45</f>
        <v>#DIV/0!</v>
      </c>
    </row>
    <row r="46" spans="1:20" ht="24" customHeight="1" x14ac:dyDescent="0.25">
      <c r="A46" s="90" t="s">
        <v>48</v>
      </c>
      <c r="B46" s="5"/>
      <c r="C46" s="1"/>
      <c r="D46" s="25"/>
      <c r="E46" s="26"/>
      <c r="F46" s="59" t="e">
        <f>D46/D45</f>
        <v>#DIV/0!</v>
      </c>
      <c r="G46" s="59" t="e">
        <f>E46/E45</f>
        <v>#DIV/0!</v>
      </c>
      <c r="H46" s="98" t="e">
        <f t="shared" si="32"/>
        <v>#DIV/0!</v>
      </c>
      <c r="I46" s="101" t="e">
        <f t="shared" si="33"/>
        <v>#DIV/0!</v>
      </c>
      <c r="J46" s="5"/>
      <c r="K46" s="25"/>
      <c r="L46" s="26"/>
      <c r="M46" s="59" t="e">
        <f>K46/K45</f>
        <v>#DIV/0!</v>
      </c>
      <c r="N46" s="59" t="e">
        <f>L46/L45</f>
        <v>#DIV/0!</v>
      </c>
      <c r="O46" s="98" t="e">
        <f t="shared" si="34"/>
        <v>#DIV/0!</v>
      </c>
      <c r="P46" s="101" t="e">
        <f t="shared" si="35"/>
        <v>#DIV/0!</v>
      </c>
      <c r="Q46" s="57"/>
      <c r="R46" s="33" t="e">
        <f t="shared" ref="R46:R59" si="36">(K46/D46)*10</f>
        <v>#DIV/0!</v>
      </c>
      <c r="S46" s="34" t="e">
        <f t="shared" ref="S46:S59" si="37">(L46/E46)*10</f>
        <v>#DIV/0!</v>
      </c>
      <c r="T46" s="61" t="e">
        <f t="shared" ref="T46:T59" si="38">(S46-R46)/R46</f>
        <v>#DIV/0!</v>
      </c>
    </row>
    <row r="47" spans="1:20" ht="24" customHeight="1" x14ac:dyDescent="0.25">
      <c r="A47" s="94" t="s">
        <v>47</v>
      </c>
      <c r="B47" s="87"/>
      <c r="C47" s="88"/>
      <c r="D47" s="95"/>
      <c r="E47" s="96">
        <f>E48+E49</f>
        <v>0</v>
      </c>
      <c r="F47" s="56" t="e">
        <f>D47/D45</f>
        <v>#DIV/0!</v>
      </c>
      <c r="G47" s="56" t="e">
        <f>E47/E45</f>
        <v>#DIV/0!</v>
      </c>
      <c r="H47" s="99" t="e">
        <f t="shared" si="32"/>
        <v>#DIV/0!</v>
      </c>
      <c r="I47" s="102" t="e">
        <f t="shared" si="33"/>
        <v>#DIV/0!</v>
      </c>
      <c r="J47" s="5"/>
      <c r="K47" s="95"/>
      <c r="L47" s="96">
        <f>L48+L49</f>
        <v>0</v>
      </c>
      <c r="M47" s="56" t="e">
        <f>K47/K45</f>
        <v>#DIV/0!</v>
      </c>
      <c r="N47" s="56" t="e">
        <f>L47/L45</f>
        <v>#DIV/0!</v>
      </c>
      <c r="O47" s="99" t="e">
        <f t="shared" si="34"/>
        <v>#DIV/0!</v>
      </c>
      <c r="P47" s="102" t="e">
        <f t="shared" si="35"/>
        <v>#DIV/0!</v>
      </c>
      <c r="Q47" s="57"/>
      <c r="R47" s="78" t="e">
        <f t="shared" si="36"/>
        <v>#DIV/0!</v>
      </c>
      <c r="S47" s="79" t="e">
        <f t="shared" si="37"/>
        <v>#DIV/0!</v>
      </c>
      <c r="T47" s="63" t="e">
        <f t="shared" si="38"/>
        <v>#DIV/0!</v>
      </c>
    </row>
    <row r="48" spans="1:20" ht="24" customHeight="1" x14ac:dyDescent="0.25">
      <c r="A48" s="58"/>
      <c r="B48" s="91" t="s">
        <v>46</v>
      </c>
      <c r="C48" s="1"/>
      <c r="D48" s="25"/>
      <c r="E48" s="26"/>
      <c r="F48" s="59"/>
      <c r="G48" s="59" t="e">
        <f>E48/E47</f>
        <v>#DIV/0!</v>
      </c>
      <c r="H48" s="103" t="e">
        <f t="shared" si="32"/>
        <v>#DIV/0!</v>
      </c>
      <c r="I48" s="104" t="e">
        <f t="shared" si="33"/>
        <v>#DIV/0!</v>
      </c>
      <c r="J48" s="5"/>
      <c r="K48" s="25"/>
      <c r="L48" s="26"/>
      <c r="M48" s="59"/>
      <c r="N48" s="59" t="e">
        <f>L48/L47</f>
        <v>#DIV/0!</v>
      </c>
      <c r="O48" s="103" t="e">
        <f t="shared" si="34"/>
        <v>#DIV/0!</v>
      </c>
      <c r="P48" s="104" t="e">
        <f t="shared" si="35"/>
        <v>#DIV/0!</v>
      </c>
      <c r="Q48" s="57"/>
      <c r="R48" s="105" t="e">
        <f t="shared" si="36"/>
        <v>#DIV/0!</v>
      </c>
      <c r="S48" s="106" t="e">
        <f t="shared" si="37"/>
        <v>#DIV/0!</v>
      </c>
      <c r="T48" s="107" t="e">
        <f t="shared" si="38"/>
        <v>#DIV/0!</v>
      </c>
    </row>
    <row r="49" spans="1:20" ht="24" customHeight="1" thickBot="1" x14ac:dyDescent="0.3">
      <c r="A49" s="58"/>
      <c r="B49" s="91" t="s">
        <v>49</v>
      </c>
      <c r="C49" s="1"/>
      <c r="D49" s="25"/>
      <c r="E49" s="26"/>
      <c r="F49" s="59" t="e">
        <f>D49/D47</f>
        <v>#DIV/0!</v>
      </c>
      <c r="G49" s="59" t="e">
        <f>E49/E47</f>
        <v>#DIV/0!</v>
      </c>
      <c r="H49" s="103" t="e">
        <f t="shared" si="32"/>
        <v>#DIV/0!</v>
      </c>
      <c r="I49" s="104" t="e">
        <f t="shared" si="33"/>
        <v>#DIV/0!</v>
      </c>
      <c r="J49" s="5"/>
      <c r="K49" s="25"/>
      <c r="L49" s="26"/>
      <c r="M49" s="59" t="e">
        <f>K49/K47</f>
        <v>#DIV/0!</v>
      </c>
      <c r="N49" s="59" t="e">
        <f>L49/L47</f>
        <v>#DIV/0!</v>
      </c>
      <c r="O49" s="103" t="e">
        <f t="shared" si="34"/>
        <v>#DIV/0!</v>
      </c>
      <c r="P49" s="104" t="e">
        <f t="shared" si="35"/>
        <v>#DIV/0!</v>
      </c>
      <c r="Q49" s="57"/>
      <c r="R49" s="80" t="e">
        <f t="shared" si="36"/>
        <v>#DIV/0!</v>
      </c>
      <c r="S49" s="77" t="e">
        <f t="shared" si="37"/>
        <v>#DIV/0!</v>
      </c>
      <c r="T49" s="81" t="e">
        <f t="shared" si="38"/>
        <v>#DIV/0!</v>
      </c>
    </row>
    <row r="50" spans="1:20" ht="24" customHeight="1" thickBot="1" x14ac:dyDescent="0.3">
      <c r="A50" s="89" t="s">
        <v>30</v>
      </c>
      <c r="B50" s="86"/>
      <c r="C50" s="19"/>
      <c r="D50" s="23"/>
      <c r="E50" s="24"/>
      <c r="F50" s="20" t="e">
        <f>D50/D55</f>
        <v>#DIV/0!</v>
      </c>
      <c r="G50" s="20" t="e">
        <f>E50/E55</f>
        <v>#DIV/0!</v>
      </c>
      <c r="H50" s="97" t="e">
        <f t="shared" si="32"/>
        <v>#DIV/0!</v>
      </c>
      <c r="I50" s="100" t="e">
        <f t="shared" si="33"/>
        <v>#DIV/0!</v>
      </c>
      <c r="J50" s="5"/>
      <c r="K50" s="23"/>
      <c r="L50" s="24"/>
      <c r="M50" s="20">
        <f>K50/K55</f>
        <v>0</v>
      </c>
      <c r="N50" s="20">
        <f>L50/L55</f>
        <v>0</v>
      </c>
      <c r="O50" s="97" t="e">
        <f t="shared" si="34"/>
        <v>#DIV/0!</v>
      </c>
      <c r="P50" s="100" t="e">
        <f t="shared" si="35"/>
        <v>#DIV/0!</v>
      </c>
      <c r="Q50" s="57"/>
      <c r="R50" s="30" t="e">
        <f t="shared" si="36"/>
        <v>#DIV/0!</v>
      </c>
      <c r="S50" s="77" t="e">
        <f t="shared" si="37"/>
        <v>#DIV/0!</v>
      </c>
      <c r="T50" s="62" t="e">
        <f t="shared" si="38"/>
        <v>#DIV/0!</v>
      </c>
    </row>
    <row r="51" spans="1:20" ht="24" customHeight="1" thickBot="1" x14ac:dyDescent="0.3">
      <c r="A51" s="90" t="s">
        <v>48</v>
      </c>
      <c r="B51" s="5"/>
      <c r="C51" s="1"/>
      <c r="D51" s="25"/>
      <c r="E51" s="26"/>
      <c r="F51" s="59" t="e">
        <f>D51/D50</f>
        <v>#DIV/0!</v>
      </c>
      <c r="G51" s="59" t="e">
        <f>E51/E50</f>
        <v>#DIV/0!</v>
      </c>
      <c r="H51" s="98" t="e">
        <f t="shared" si="32"/>
        <v>#DIV/0!</v>
      </c>
      <c r="I51" s="101" t="e">
        <f t="shared" si="33"/>
        <v>#DIV/0!</v>
      </c>
      <c r="J51" s="5"/>
      <c r="K51" s="25"/>
      <c r="L51" s="26"/>
      <c r="M51" s="59" t="e">
        <f>K51/K50</f>
        <v>#DIV/0!</v>
      </c>
      <c r="N51" s="59" t="e">
        <f>L51/L50</f>
        <v>#DIV/0!</v>
      </c>
      <c r="O51" s="98" t="e">
        <f t="shared" si="34"/>
        <v>#DIV/0!</v>
      </c>
      <c r="P51" s="101" t="e">
        <f t="shared" si="35"/>
        <v>#DIV/0!</v>
      </c>
      <c r="Q51" s="57"/>
      <c r="R51" s="30" t="e">
        <f t="shared" si="36"/>
        <v>#DIV/0!</v>
      </c>
      <c r="S51" s="77" t="e">
        <f t="shared" si="37"/>
        <v>#DIV/0!</v>
      </c>
      <c r="T51" s="62" t="e">
        <f t="shared" si="38"/>
        <v>#DIV/0!</v>
      </c>
    </row>
    <row r="52" spans="1:20" ht="24" customHeight="1" thickBot="1" x14ac:dyDescent="0.3">
      <c r="A52" s="94" t="s">
        <v>47</v>
      </c>
      <c r="B52" s="87"/>
      <c r="C52" s="88"/>
      <c r="D52" s="95"/>
      <c r="E52" s="96">
        <f>E53+E54</f>
        <v>0</v>
      </c>
      <c r="F52" s="56" t="e">
        <f>D52/D50</f>
        <v>#DIV/0!</v>
      </c>
      <c r="G52" s="56" t="e">
        <f>E52/E50</f>
        <v>#DIV/0!</v>
      </c>
      <c r="H52" s="99" t="e">
        <f t="shared" si="32"/>
        <v>#DIV/0!</v>
      </c>
      <c r="I52" s="102" t="e">
        <f t="shared" si="33"/>
        <v>#DIV/0!</v>
      </c>
      <c r="J52" s="5"/>
      <c r="K52" s="95"/>
      <c r="L52" s="96">
        <f>L53+L54</f>
        <v>0</v>
      </c>
      <c r="M52" s="56" t="e">
        <f>K52/K50</f>
        <v>#DIV/0!</v>
      </c>
      <c r="N52" s="56" t="e">
        <f>L52/L50</f>
        <v>#DIV/0!</v>
      </c>
      <c r="O52" s="99" t="e">
        <f t="shared" si="34"/>
        <v>#DIV/0!</v>
      </c>
      <c r="P52" s="102" t="e">
        <f t="shared" si="35"/>
        <v>#DIV/0!</v>
      </c>
      <c r="Q52" s="57"/>
      <c r="R52" s="30" t="e">
        <f t="shared" si="36"/>
        <v>#DIV/0!</v>
      </c>
      <c r="S52" s="77" t="e">
        <f t="shared" si="37"/>
        <v>#DIV/0!</v>
      </c>
      <c r="T52" s="62" t="e">
        <f t="shared" si="38"/>
        <v>#DIV/0!</v>
      </c>
    </row>
    <row r="53" spans="1:20" ht="24" customHeight="1" x14ac:dyDescent="0.25">
      <c r="A53" s="58"/>
      <c r="B53" s="91" t="s">
        <v>46</v>
      </c>
      <c r="C53" s="1"/>
      <c r="D53" s="25"/>
      <c r="E53" s="26"/>
      <c r="F53" s="4"/>
      <c r="G53" s="4" t="e">
        <f>E53/E52</f>
        <v>#DIV/0!</v>
      </c>
      <c r="H53" s="103" t="e">
        <f t="shared" si="32"/>
        <v>#DIV/0!</v>
      </c>
      <c r="I53" s="104" t="e">
        <f t="shared" si="33"/>
        <v>#DIV/0!</v>
      </c>
      <c r="J53" s="1"/>
      <c r="K53" s="25"/>
      <c r="L53" s="26"/>
      <c r="M53" s="4"/>
      <c r="N53" s="4" t="e">
        <f>L53/L52</f>
        <v>#DIV/0!</v>
      </c>
      <c r="O53" s="103" t="e">
        <f t="shared" si="34"/>
        <v>#DIV/0!</v>
      </c>
      <c r="P53" s="104" t="e">
        <f t="shared" si="35"/>
        <v>#DIV/0!</v>
      </c>
      <c r="Q53" s="8"/>
      <c r="R53" s="114" t="e">
        <f t="shared" si="36"/>
        <v>#DIV/0!</v>
      </c>
      <c r="S53" s="115" t="e">
        <f t="shared" si="37"/>
        <v>#DIV/0!</v>
      </c>
      <c r="T53" s="116" t="e">
        <f t="shared" si="38"/>
        <v>#DIV/0!</v>
      </c>
    </row>
    <row r="54" spans="1:20" ht="24" customHeight="1" thickBot="1" x14ac:dyDescent="0.3">
      <c r="A54" s="58"/>
      <c r="B54" s="91" t="s">
        <v>49</v>
      </c>
      <c r="C54" s="1"/>
      <c r="D54" s="25"/>
      <c r="E54" s="26"/>
      <c r="F54" s="4" t="e">
        <f>D54/D52</f>
        <v>#DIV/0!</v>
      </c>
      <c r="G54" s="4" t="e">
        <f>E54/E52</f>
        <v>#DIV/0!</v>
      </c>
      <c r="H54" s="103" t="e">
        <f t="shared" si="32"/>
        <v>#DIV/0!</v>
      </c>
      <c r="I54" s="104" t="e">
        <f t="shared" si="33"/>
        <v>#DIV/0!</v>
      </c>
      <c r="J54" s="1"/>
      <c r="K54" s="25"/>
      <c r="L54" s="26"/>
      <c r="M54" s="4" t="e">
        <f>K54/K52</f>
        <v>#DIV/0!</v>
      </c>
      <c r="N54" s="4" t="e">
        <f>L54/L52</f>
        <v>#DIV/0!</v>
      </c>
      <c r="O54" s="103" t="e">
        <f t="shared" si="34"/>
        <v>#DIV/0!</v>
      </c>
      <c r="P54" s="104" t="e">
        <f t="shared" si="35"/>
        <v>#DIV/0!</v>
      </c>
      <c r="Q54" s="8"/>
      <c r="R54" s="80" t="e">
        <f t="shared" si="36"/>
        <v>#DIV/0!</v>
      </c>
      <c r="S54" s="77" t="e">
        <f t="shared" si="37"/>
        <v>#DIV/0!</v>
      </c>
      <c r="T54" s="81" t="e">
        <f t="shared" si="38"/>
        <v>#DIV/0!</v>
      </c>
    </row>
    <row r="55" spans="1:20" ht="24" customHeight="1" thickBot="1" x14ac:dyDescent="0.3">
      <c r="A55" s="89" t="s">
        <v>12</v>
      </c>
      <c r="B55" s="86"/>
      <c r="C55" s="19"/>
      <c r="D55" s="23">
        <f>D45+D50</f>
        <v>0</v>
      </c>
      <c r="E55" s="24">
        <f>E45+E50</f>
        <v>0</v>
      </c>
      <c r="F55" s="20" t="e">
        <f>F45+F50</f>
        <v>#DIV/0!</v>
      </c>
      <c r="G55" s="20" t="e">
        <f>G45+G50</f>
        <v>#DIV/0!</v>
      </c>
      <c r="H55" s="97" t="e">
        <f t="shared" si="32"/>
        <v>#DIV/0!</v>
      </c>
      <c r="I55" s="100" t="e">
        <f t="shared" si="33"/>
        <v>#DIV/0!</v>
      </c>
      <c r="J55" s="12"/>
      <c r="K55" s="23">
        <v>82914.689000000057</v>
      </c>
      <c r="L55" s="24">
        <v>95555.57299999996</v>
      </c>
      <c r="M55" s="20">
        <f>M45+M50</f>
        <v>0</v>
      </c>
      <c r="N55" s="20">
        <f>N45+N50</f>
        <v>0</v>
      </c>
      <c r="O55" s="97">
        <f t="shared" si="34"/>
        <v>0.15245650864106713</v>
      </c>
      <c r="P55" s="100" t="e">
        <f t="shared" si="35"/>
        <v>#DIV/0!</v>
      </c>
      <c r="Q55" s="8"/>
      <c r="R55" s="30" t="e">
        <f t="shared" si="36"/>
        <v>#DIV/0!</v>
      </c>
      <c r="S55" s="77" t="e">
        <f t="shared" si="37"/>
        <v>#DIV/0!</v>
      </c>
      <c r="T55" s="62" t="e">
        <f t="shared" si="38"/>
        <v>#DIV/0!</v>
      </c>
    </row>
    <row r="56" spans="1:20" ht="24" customHeight="1" x14ac:dyDescent="0.25">
      <c r="A56" s="90" t="s">
        <v>48</v>
      </c>
      <c r="B56" s="5"/>
      <c r="C56" s="1"/>
      <c r="D56" s="25">
        <f t="shared" ref="D56:E56" si="39">D46+D51</f>
        <v>0</v>
      </c>
      <c r="E56" s="26">
        <f t="shared" si="39"/>
        <v>0</v>
      </c>
      <c r="F56" s="59" t="e">
        <f>D56/D55</f>
        <v>#DIV/0!</v>
      </c>
      <c r="G56" s="59" t="e">
        <f>E56/E55</f>
        <v>#DIV/0!</v>
      </c>
      <c r="H56" s="98" t="e">
        <f t="shared" si="32"/>
        <v>#DIV/0!</v>
      </c>
      <c r="I56" s="101" t="e">
        <f t="shared" si="33"/>
        <v>#DIV/0!</v>
      </c>
      <c r="J56" s="5"/>
      <c r="K56" s="25">
        <f t="shared" ref="K56:L56" si="40">K46+K51</f>
        <v>0</v>
      </c>
      <c r="L56" s="26">
        <f t="shared" si="40"/>
        <v>0</v>
      </c>
      <c r="M56" s="59">
        <f>K56/K55</f>
        <v>0</v>
      </c>
      <c r="N56" s="59">
        <f>L56/L55</f>
        <v>0</v>
      </c>
      <c r="O56" s="98" t="e">
        <f t="shared" si="34"/>
        <v>#DIV/0!</v>
      </c>
      <c r="P56" s="101" t="e">
        <f t="shared" si="35"/>
        <v>#DIV/0!</v>
      </c>
      <c r="Q56" s="57"/>
      <c r="R56" s="117" t="e">
        <f t="shared" si="36"/>
        <v>#DIV/0!</v>
      </c>
      <c r="S56" s="118" t="e">
        <f t="shared" si="37"/>
        <v>#DIV/0!</v>
      </c>
      <c r="T56" s="119" t="e">
        <f t="shared" si="38"/>
        <v>#DIV/0!</v>
      </c>
    </row>
    <row r="57" spans="1:20" ht="24" customHeight="1" x14ac:dyDescent="0.25">
      <c r="A57" s="94" t="s">
        <v>47</v>
      </c>
      <c r="B57" s="87"/>
      <c r="C57" s="88"/>
      <c r="D57" s="95">
        <f t="shared" ref="D57:E57" si="41">D47+D52</f>
        <v>0</v>
      </c>
      <c r="E57" s="96">
        <f t="shared" si="41"/>
        <v>0</v>
      </c>
      <c r="F57" s="56" t="e">
        <f>D57/D55</f>
        <v>#DIV/0!</v>
      </c>
      <c r="G57" s="56" t="e">
        <f>E57/E55</f>
        <v>#DIV/0!</v>
      </c>
      <c r="H57" s="99" t="e">
        <f t="shared" si="32"/>
        <v>#DIV/0!</v>
      </c>
      <c r="I57" s="102" t="e">
        <f t="shared" si="33"/>
        <v>#DIV/0!</v>
      </c>
      <c r="J57" s="5"/>
      <c r="K57" s="95">
        <f t="shared" ref="K57:L57" si="42">K47+K52</f>
        <v>0</v>
      </c>
      <c r="L57" s="96">
        <f t="shared" si="42"/>
        <v>0</v>
      </c>
      <c r="M57" s="56">
        <f>K57/K55</f>
        <v>0</v>
      </c>
      <c r="N57" s="56">
        <f>L57/L55</f>
        <v>0</v>
      </c>
      <c r="O57" s="99" t="e">
        <f t="shared" si="34"/>
        <v>#DIV/0!</v>
      </c>
      <c r="P57" s="102" t="e">
        <f t="shared" si="35"/>
        <v>#DIV/0!</v>
      </c>
      <c r="Q57" s="57"/>
      <c r="R57" s="54" t="e">
        <f t="shared" si="36"/>
        <v>#DIV/0!</v>
      </c>
      <c r="S57" s="55" t="e">
        <f t="shared" si="37"/>
        <v>#DIV/0!</v>
      </c>
      <c r="T57" s="63" t="e">
        <f t="shared" si="38"/>
        <v>#DIV/0!</v>
      </c>
    </row>
    <row r="58" spans="1:20" ht="24" customHeight="1" x14ac:dyDescent="0.25">
      <c r="A58" s="58"/>
      <c r="B58" s="91" t="s">
        <v>46</v>
      </c>
      <c r="C58" s="1"/>
      <c r="D58" s="25">
        <f t="shared" ref="D58:E58" si="43">D48+D53</f>
        <v>0</v>
      </c>
      <c r="E58" s="26">
        <f t="shared" si="43"/>
        <v>0</v>
      </c>
      <c r="F58" s="4" t="e">
        <f>D58/D57</f>
        <v>#DIV/0!</v>
      </c>
      <c r="G58" s="4" t="e">
        <f>E58/E57</f>
        <v>#DIV/0!</v>
      </c>
      <c r="H58" s="103" t="e">
        <f t="shared" si="32"/>
        <v>#DIV/0!</v>
      </c>
      <c r="I58" s="104" t="e">
        <f t="shared" si="33"/>
        <v>#DIV/0!</v>
      </c>
      <c r="J58" s="1"/>
      <c r="K58" s="25">
        <f t="shared" ref="K58:L58" si="44">K48+K53</f>
        <v>0</v>
      </c>
      <c r="L58" s="26">
        <f t="shared" si="44"/>
        <v>0</v>
      </c>
      <c r="M58" s="4" t="e">
        <f>K58/K57</f>
        <v>#DIV/0!</v>
      </c>
      <c r="N58" s="4" t="e">
        <f>L58/L57</f>
        <v>#DIV/0!</v>
      </c>
      <c r="O58" s="103" t="e">
        <f t="shared" si="34"/>
        <v>#DIV/0!</v>
      </c>
      <c r="P58" s="104" t="e">
        <f t="shared" si="35"/>
        <v>#DIV/0!</v>
      </c>
      <c r="Q58" s="8"/>
      <c r="R58" s="105" t="e">
        <f t="shared" si="36"/>
        <v>#DIV/0!</v>
      </c>
      <c r="S58" s="106" t="e">
        <f t="shared" si="37"/>
        <v>#DIV/0!</v>
      </c>
      <c r="T58" s="107" t="e">
        <f t="shared" si="38"/>
        <v>#DIV/0!</v>
      </c>
    </row>
    <row r="59" spans="1:20" ht="24" customHeight="1" thickBot="1" x14ac:dyDescent="0.3">
      <c r="A59" s="92"/>
      <c r="B59" s="93" t="s">
        <v>49</v>
      </c>
      <c r="C59" s="16"/>
      <c r="D59" s="27">
        <f t="shared" ref="D59:E59" si="45">D49+D54</f>
        <v>0</v>
      </c>
      <c r="E59" s="28">
        <f t="shared" si="45"/>
        <v>0</v>
      </c>
      <c r="F59" s="17" t="e">
        <f>D59/D57</f>
        <v>#DIV/0!</v>
      </c>
      <c r="G59" s="17" t="e">
        <f>E59/E57</f>
        <v>#DIV/0!</v>
      </c>
      <c r="H59" s="112" t="e">
        <f t="shared" si="32"/>
        <v>#DIV/0!</v>
      </c>
      <c r="I59" s="113" t="e">
        <f t="shared" si="33"/>
        <v>#DIV/0!</v>
      </c>
      <c r="J59" s="1"/>
      <c r="K59" s="27">
        <f t="shared" ref="K59:L59" si="46">K49+K54</f>
        <v>0</v>
      </c>
      <c r="L59" s="28">
        <f t="shared" si="46"/>
        <v>0</v>
      </c>
      <c r="M59" s="17" t="e">
        <f>K59/K57</f>
        <v>#DIV/0!</v>
      </c>
      <c r="N59" s="17" t="e">
        <f>L59/L57</f>
        <v>#DIV/0!</v>
      </c>
      <c r="O59" s="112" t="e">
        <f t="shared" si="34"/>
        <v>#DIV/0!</v>
      </c>
      <c r="P59" s="113" t="e">
        <f t="shared" si="35"/>
        <v>#DIV/0!</v>
      </c>
      <c r="Q59" s="8"/>
      <c r="R59" s="80" t="e">
        <f t="shared" si="36"/>
        <v>#DIV/0!</v>
      </c>
      <c r="S59" s="77" t="e">
        <f t="shared" si="37"/>
        <v>#DIV/0!</v>
      </c>
      <c r="T59" s="81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36"/>
  <sheetViews>
    <sheetView showGridLines="0" topLeftCell="D1" workbookViewId="0">
      <selection activeCell="Q30" sqref="Q30:R30"/>
    </sheetView>
  </sheetViews>
  <sheetFormatPr defaultRowHeight="15" x14ac:dyDescent="0.25"/>
  <cols>
    <col min="1" max="1" width="19.42578125" bestFit="1" customWidth="1"/>
    <col min="2" max="15" width="9.140625" style="50"/>
    <col min="16" max="16" width="18.5703125" customWidth="1"/>
    <col min="17" max="17" width="9.140625" customWidth="1"/>
    <col min="18" max="18" width="9.140625" style="50" customWidth="1"/>
    <col min="258" max="258" width="19.42578125" bestFit="1" customWidth="1"/>
    <col min="268" max="268" width="18.5703125" customWidth="1"/>
    <col min="269" max="270" width="9.140625" customWidth="1"/>
    <col min="271" max="271" width="0" hidden="1" customWidth="1"/>
    <col min="272" max="273" width="9.85546875" customWidth="1"/>
    <col min="514" max="514" width="19.42578125" bestFit="1" customWidth="1"/>
    <col min="524" max="524" width="18.5703125" customWidth="1"/>
    <col min="525" max="526" width="9.140625" customWidth="1"/>
    <col min="527" max="527" width="0" hidden="1" customWidth="1"/>
    <col min="528" max="529" width="9.85546875" customWidth="1"/>
    <col min="770" max="770" width="19.42578125" bestFit="1" customWidth="1"/>
    <col min="780" max="780" width="18.5703125" customWidth="1"/>
    <col min="781" max="782" width="9.140625" customWidth="1"/>
    <col min="783" max="783" width="0" hidden="1" customWidth="1"/>
    <col min="784" max="785" width="9.85546875" customWidth="1"/>
    <col min="1026" max="1026" width="19.42578125" bestFit="1" customWidth="1"/>
    <col min="1036" max="1036" width="18.5703125" customWidth="1"/>
    <col min="1037" max="1038" width="9.140625" customWidth="1"/>
    <col min="1039" max="1039" width="0" hidden="1" customWidth="1"/>
    <col min="1040" max="1041" width="9.85546875" customWidth="1"/>
    <col min="1282" max="1282" width="19.42578125" bestFit="1" customWidth="1"/>
    <col min="1292" max="1292" width="18.5703125" customWidth="1"/>
    <col min="1293" max="1294" width="9.140625" customWidth="1"/>
    <col min="1295" max="1295" width="0" hidden="1" customWidth="1"/>
    <col min="1296" max="1297" width="9.85546875" customWidth="1"/>
    <col min="1538" max="1538" width="19.42578125" bestFit="1" customWidth="1"/>
    <col min="1548" max="1548" width="18.5703125" customWidth="1"/>
    <col min="1549" max="1550" width="9.140625" customWidth="1"/>
    <col min="1551" max="1551" width="0" hidden="1" customWidth="1"/>
    <col min="1552" max="1553" width="9.85546875" customWidth="1"/>
    <col min="1794" max="1794" width="19.42578125" bestFit="1" customWidth="1"/>
    <col min="1804" max="1804" width="18.5703125" customWidth="1"/>
    <col min="1805" max="1806" width="9.140625" customWidth="1"/>
    <col min="1807" max="1807" width="0" hidden="1" customWidth="1"/>
    <col min="1808" max="1809" width="9.85546875" customWidth="1"/>
    <col min="2050" max="2050" width="19.42578125" bestFit="1" customWidth="1"/>
    <col min="2060" max="2060" width="18.5703125" customWidth="1"/>
    <col min="2061" max="2062" width="9.140625" customWidth="1"/>
    <col min="2063" max="2063" width="0" hidden="1" customWidth="1"/>
    <col min="2064" max="2065" width="9.85546875" customWidth="1"/>
    <col min="2306" max="2306" width="19.42578125" bestFit="1" customWidth="1"/>
    <col min="2316" max="2316" width="18.5703125" customWidth="1"/>
    <col min="2317" max="2318" width="9.140625" customWidth="1"/>
    <col min="2319" max="2319" width="0" hidden="1" customWidth="1"/>
    <col min="2320" max="2321" width="9.85546875" customWidth="1"/>
    <col min="2562" max="2562" width="19.42578125" bestFit="1" customWidth="1"/>
    <col min="2572" max="2572" width="18.5703125" customWidth="1"/>
    <col min="2573" max="2574" width="9.140625" customWidth="1"/>
    <col min="2575" max="2575" width="0" hidden="1" customWidth="1"/>
    <col min="2576" max="2577" width="9.85546875" customWidth="1"/>
    <col min="2818" max="2818" width="19.42578125" bestFit="1" customWidth="1"/>
    <col min="2828" max="2828" width="18.5703125" customWidth="1"/>
    <col min="2829" max="2830" width="9.140625" customWidth="1"/>
    <col min="2831" max="2831" width="0" hidden="1" customWidth="1"/>
    <col min="2832" max="2833" width="9.85546875" customWidth="1"/>
    <col min="3074" max="3074" width="19.42578125" bestFit="1" customWidth="1"/>
    <col min="3084" max="3084" width="18.5703125" customWidth="1"/>
    <col min="3085" max="3086" width="9.140625" customWidth="1"/>
    <col min="3087" max="3087" width="0" hidden="1" customWidth="1"/>
    <col min="3088" max="3089" width="9.85546875" customWidth="1"/>
    <col min="3330" max="3330" width="19.42578125" bestFit="1" customWidth="1"/>
    <col min="3340" max="3340" width="18.5703125" customWidth="1"/>
    <col min="3341" max="3342" width="9.140625" customWidth="1"/>
    <col min="3343" max="3343" width="0" hidden="1" customWidth="1"/>
    <col min="3344" max="3345" width="9.85546875" customWidth="1"/>
    <col min="3586" max="3586" width="19.42578125" bestFit="1" customWidth="1"/>
    <col min="3596" max="3596" width="18.5703125" customWidth="1"/>
    <col min="3597" max="3598" width="9.140625" customWidth="1"/>
    <col min="3599" max="3599" width="0" hidden="1" customWidth="1"/>
    <col min="3600" max="3601" width="9.85546875" customWidth="1"/>
    <col min="3842" max="3842" width="19.42578125" bestFit="1" customWidth="1"/>
    <col min="3852" max="3852" width="18.5703125" customWidth="1"/>
    <col min="3853" max="3854" width="9.140625" customWidth="1"/>
    <col min="3855" max="3855" width="0" hidden="1" customWidth="1"/>
    <col min="3856" max="3857" width="9.85546875" customWidth="1"/>
    <col min="4098" max="4098" width="19.42578125" bestFit="1" customWidth="1"/>
    <col min="4108" max="4108" width="18.5703125" customWidth="1"/>
    <col min="4109" max="4110" width="9.140625" customWidth="1"/>
    <col min="4111" max="4111" width="0" hidden="1" customWidth="1"/>
    <col min="4112" max="4113" width="9.85546875" customWidth="1"/>
    <col min="4354" max="4354" width="19.42578125" bestFit="1" customWidth="1"/>
    <col min="4364" max="4364" width="18.5703125" customWidth="1"/>
    <col min="4365" max="4366" width="9.140625" customWidth="1"/>
    <col min="4367" max="4367" width="0" hidden="1" customWidth="1"/>
    <col min="4368" max="4369" width="9.85546875" customWidth="1"/>
    <col min="4610" max="4610" width="19.42578125" bestFit="1" customWidth="1"/>
    <col min="4620" max="4620" width="18.5703125" customWidth="1"/>
    <col min="4621" max="4622" width="9.140625" customWidth="1"/>
    <col min="4623" max="4623" width="0" hidden="1" customWidth="1"/>
    <col min="4624" max="4625" width="9.85546875" customWidth="1"/>
    <col min="4866" max="4866" width="19.42578125" bestFit="1" customWidth="1"/>
    <col min="4876" max="4876" width="18.5703125" customWidth="1"/>
    <col min="4877" max="4878" width="9.140625" customWidth="1"/>
    <col min="4879" max="4879" width="0" hidden="1" customWidth="1"/>
    <col min="4880" max="4881" width="9.85546875" customWidth="1"/>
    <col min="5122" max="5122" width="19.42578125" bestFit="1" customWidth="1"/>
    <col min="5132" max="5132" width="18.5703125" customWidth="1"/>
    <col min="5133" max="5134" width="9.140625" customWidth="1"/>
    <col min="5135" max="5135" width="0" hidden="1" customWidth="1"/>
    <col min="5136" max="5137" width="9.85546875" customWidth="1"/>
    <col min="5378" max="5378" width="19.42578125" bestFit="1" customWidth="1"/>
    <col min="5388" max="5388" width="18.5703125" customWidth="1"/>
    <col min="5389" max="5390" width="9.140625" customWidth="1"/>
    <col min="5391" max="5391" width="0" hidden="1" customWidth="1"/>
    <col min="5392" max="5393" width="9.85546875" customWidth="1"/>
    <col min="5634" max="5634" width="19.42578125" bestFit="1" customWidth="1"/>
    <col min="5644" max="5644" width="18.5703125" customWidth="1"/>
    <col min="5645" max="5646" width="9.140625" customWidth="1"/>
    <col min="5647" max="5647" width="0" hidden="1" customWidth="1"/>
    <col min="5648" max="5649" width="9.85546875" customWidth="1"/>
    <col min="5890" max="5890" width="19.42578125" bestFit="1" customWidth="1"/>
    <col min="5900" max="5900" width="18.5703125" customWidth="1"/>
    <col min="5901" max="5902" width="9.140625" customWidth="1"/>
    <col min="5903" max="5903" width="0" hidden="1" customWidth="1"/>
    <col min="5904" max="5905" width="9.85546875" customWidth="1"/>
    <col min="6146" max="6146" width="19.42578125" bestFit="1" customWidth="1"/>
    <col min="6156" max="6156" width="18.5703125" customWidth="1"/>
    <col min="6157" max="6158" width="9.140625" customWidth="1"/>
    <col min="6159" max="6159" width="0" hidden="1" customWidth="1"/>
    <col min="6160" max="6161" width="9.85546875" customWidth="1"/>
    <col min="6402" max="6402" width="19.42578125" bestFit="1" customWidth="1"/>
    <col min="6412" max="6412" width="18.5703125" customWidth="1"/>
    <col min="6413" max="6414" width="9.140625" customWidth="1"/>
    <col min="6415" max="6415" width="0" hidden="1" customWidth="1"/>
    <col min="6416" max="6417" width="9.85546875" customWidth="1"/>
    <col min="6658" max="6658" width="19.42578125" bestFit="1" customWidth="1"/>
    <col min="6668" max="6668" width="18.5703125" customWidth="1"/>
    <col min="6669" max="6670" width="9.140625" customWidth="1"/>
    <col min="6671" max="6671" width="0" hidden="1" customWidth="1"/>
    <col min="6672" max="6673" width="9.85546875" customWidth="1"/>
    <col min="6914" max="6914" width="19.42578125" bestFit="1" customWidth="1"/>
    <col min="6924" max="6924" width="18.5703125" customWidth="1"/>
    <col min="6925" max="6926" width="9.140625" customWidth="1"/>
    <col min="6927" max="6927" width="0" hidden="1" customWidth="1"/>
    <col min="6928" max="6929" width="9.85546875" customWidth="1"/>
    <col min="7170" max="7170" width="19.42578125" bestFit="1" customWidth="1"/>
    <col min="7180" max="7180" width="18.5703125" customWidth="1"/>
    <col min="7181" max="7182" width="9.140625" customWidth="1"/>
    <col min="7183" max="7183" width="0" hidden="1" customWidth="1"/>
    <col min="7184" max="7185" width="9.85546875" customWidth="1"/>
    <col min="7426" max="7426" width="19.42578125" bestFit="1" customWidth="1"/>
    <col min="7436" max="7436" width="18.5703125" customWidth="1"/>
    <col min="7437" max="7438" width="9.140625" customWidth="1"/>
    <col min="7439" max="7439" width="0" hidden="1" customWidth="1"/>
    <col min="7440" max="7441" width="9.85546875" customWidth="1"/>
    <col min="7682" max="7682" width="19.42578125" bestFit="1" customWidth="1"/>
    <col min="7692" max="7692" width="18.5703125" customWidth="1"/>
    <col min="7693" max="7694" width="9.140625" customWidth="1"/>
    <col min="7695" max="7695" width="0" hidden="1" customWidth="1"/>
    <col min="7696" max="7697" width="9.85546875" customWidth="1"/>
    <col min="7938" max="7938" width="19.42578125" bestFit="1" customWidth="1"/>
    <col min="7948" max="7948" width="18.5703125" customWidth="1"/>
    <col min="7949" max="7950" width="9.140625" customWidth="1"/>
    <col min="7951" max="7951" width="0" hidden="1" customWidth="1"/>
    <col min="7952" max="7953" width="9.85546875" customWidth="1"/>
    <col min="8194" max="8194" width="19.42578125" bestFit="1" customWidth="1"/>
    <col min="8204" max="8204" width="18.5703125" customWidth="1"/>
    <col min="8205" max="8206" width="9.140625" customWidth="1"/>
    <col min="8207" max="8207" width="0" hidden="1" customWidth="1"/>
    <col min="8208" max="8209" width="9.85546875" customWidth="1"/>
    <col min="8450" max="8450" width="19.42578125" bestFit="1" customWidth="1"/>
    <col min="8460" max="8460" width="18.5703125" customWidth="1"/>
    <col min="8461" max="8462" width="9.140625" customWidth="1"/>
    <col min="8463" max="8463" width="0" hidden="1" customWidth="1"/>
    <col min="8464" max="8465" width="9.85546875" customWidth="1"/>
    <col min="8706" max="8706" width="19.42578125" bestFit="1" customWidth="1"/>
    <col min="8716" max="8716" width="18.5703125" customWidth="1"/>
    <col min="8717" max="8718" width="9.140625" customWidth="1"/>
    <col min="8719" max="8719" width="0" hidden="1" customWidth="1"/>
    <col min="8720" max="8721" width="9.85546875" customWidth="1"/>
    <col min="8962" max="8962" width="19.42578125" bestFit="1" customWidth="1"/>
    <col min="8972" max="8972" width="18.5703125" customWidth="1"/>
    <col min="8973" max="8974" width="9.140625" customWidth="1"/>
    <col min="8975" max="8975" width="0" hidden="1" customWidth="1"/>
    <col min="8976" max="8977" width="9.85546875" customWidth="1"/>
    <col min="9218" max="9218" width="19.42578125" bestFit="1" customWidth="1"/>
    <col min="9228" max="9228" width="18.5703125" customWidth="1"/>
    <col min="9229" max="9230" width="9.140625" customWidth="1"/>
    <col min="9231" max="9231" width="0" hidden="1" customWidth="1"/>
    <col min="9232" max="9233" width="9.85546875" customWidth="1"/>
    <col min="9474" max="9474" width="19.42578125" bestFit="1" customWidth="1"/>
    <col min="9484" max="9484" width="18.5703125" customWidth="1"/>
    <col min="9485" max="9486" width="9.140625" customWidth="1"/>
    <col min="9487" max="9487" width="0" hidden="1" customWidth="1"/>
    <col min="9488" max="9489" width="9.85546875" customWidth="1"/>
    <col min="9730" max="9730" width="19.42578125" bestFit="1" customWidth="1"/>
    <col min="9740" max="9740" width="18.5703125" customWidth="1"/>
    <col min="9741" max="9742" width="9.140625" customWidth="1"/>
    <col min="9743" max="9743" width="0" hidden="1" customWidth="1"/>
    <col min="9744" max="9745" width="9.85546875" customWidth="1"/>
    <col min="9986" max="9986" width="19.42578125" bestFit="1" customWidth="1"/>
    <col min="9996" max="9996" width="18.5703125" customWidth="1"/>
    <col min="9997" max="9998" width="9.140625" customWidth="1"/>
    <col min="9999" max="9999" width="0" hidden="1" customWidth="1"/>
    <col min="10000" max="10001" width="9.85546875" customWidth="1"/>
    <col min="10242" max="10242" width="19.42578125" bestFit="1" customWidth="1"/>
    <col min="10252" max="10252" width="18.5703125" customWidth="1"/>
    <col min="10253" max="10254" width="9.140625" customWidth="1"/>
    <col min="10255" max="10255" width="0" hidden="1" customWidth="1"/>
    <col min="10256" max="10257" width="9.85546875" customWidth="1"/>
    <col min="10498" max="10498" width="19.42578125" bestFit="1" customWidth="1"/>
    <col min="10508" max="10508" width="18.5703125" customWidth="1"/>
    <col min="10509" max="10510" width="9.140625" customWidth="1"/>
    <col min="10511" max="10511" width="0" hidden="1" customWidth="1"/>
    <col min="10512" max="10513" width="9.85546875" customWidth="1"/>
    <col min="10754" max="10754" width="19.42578125" bestFit="1" customWidth="1"/>
    <col min="10764" max="10764" width="18.5703125" customWidth="1"/>
    <col min="10765" max="10766" width="9.140625" customWidth="1"/>
    <col min="10767" max="10767" width="0" hidden="1" customWidth="1"/>
    <col min="10768" max="10769" width="9.85546875" customWidth="1"/>
    <col min="11010" max="11010" width="19.42578125" bestFit="1" customWidth="1"/>
    <col min="11020" max="11020" width="18.5703125" customWidth="1"/>
    <col min="11021" max="11022" width="9.140625" customWidth="1"/>
    <col min="11023" max="11023" width="0" hidden="1" customWidth="1"/>
    <col min="11024" max="11025" width="9.85546875" customWidth="1"/>
    <col min="11266" max="11266" width="19.42578125" bestFit="1" customWidth="1"/>
    <col min="11276" max="11276" width="18.5703125" customWidth="1"/>
    <col min="11277" max="11278" width="9.140625" customWidth="1"/>
    <col min="11279" max="11279" width="0" hidden="1" customWidth="1"/>
    <col min="11280" max="11281" width="9.85546875" customWidth="1"/>
    <col min="11522" max="11522" width="19.42578125" bestFit="1" customWidth="1"/>
    <col min="11532" max="11532" width="18.5703125" customWidth="1"/>
    <col min="11533" max="11534" width="9.140625" customWidth="1"/>
    <col min="11535" max="11535" width="0" hidden="1" customWidth="1"/>
    <col min="11536" max="11537" width="9.85546875" customWidth="1"/>
    <col min="11778" max="11778" width="19.42578125" bestFit="1" customWidth="1"/>
    <col min="11788" max="11788" width="18.5703125" customWidth="1"/>
    <col min="11789" max="11790" width="9.140625" customWidth="1"/>
    <col min="11791" max="11791" width="0" hidden="1" customWidth="1"/>
    <col min="11792" max="11793" width="9.85546875" customWidth="1"/>
    <col min="12034" max="12034" width="19.42578125" bestFit="1" customWidth="1"/>
    <col min="12044" max="12044" width="18.5703125" customWidth="1"/>
    <col min="12045" max="12046" width="9.140625" customWidth="1"/>
    <col min="12047" max="12047" width="0" hidden="1" customWidth="1"/>
    <col min="12048" max="12049" width="9.85546875" customWidth="1"/>
    <col min="12290" max="12290" width="19.42578125" bestFit="1" customWidth="1"/>
    <col min="12300" max="12300" width="18.5703125" customWidth="1"/>
    <col min="12301" max="12302" width="9.140625" customWidth="1"/>
    <col min="12303" max="12303" width="0" hidden="1" customWidth="1"/>
    <col min="12304" max="12305" width="9.85546875" customWidth="1"/>
    <col min="12546" max="12546" width="19.42578125" bestFit="1" customWidth="1"/>
    <col min="12556" max="12556" width="18.5703125" customWidth="1"/>
    <col min="12557" max="12558" width="9.140625" customWidth="1"/>
    <col min="12559" max="12559" width="0" hidden="1" customWidth="1"/>
    <col min="12560" max="12561" width="9.85546875" customWidth="1"/>
    <col min="12802" max="12802" width="19.42578125" bestFit="1" customWidth="1"/>
    <col min="12812" max="12812" width="18.5703125" customWidth="1"/>
    <col min="12813" max="12814" width="9.140625" customWidth="1"/>
    <col min="12815" max="12815" width="0" hidden="1" customWidth="1"/>
    <col min="12816" max="12817" width="9.85546875" customWidth="1"/>
    <col min="13058" max="13058" width="19.42578125" bestFit="1" customWidth="1"/>
    <col min="13068" max="13068" width="18.5703125" customWidth="1"/>
    <col min="13069" max="13070" width="9.140625" customWidth="1"/>
    <col min="13071" max="13071" width="0" hidden="1" customWidth="1"/>
    <col min="13072" max="13073" width="9.85546875" customWidth="1"/>
    <col min="13314" max="13314" width="19.42578125" bestFit="1" customWidth="1"/>
    <col min="13324" max="13324" width="18.5703125" customWidth="1"/>
    <col min="13325" max="13326" width="9.140625" customWidth="1"/>
    <col min="13327" max="13327" width="0" hidden="1" customWidth="1"/>
    <col min="13328" max="13329" width="9.85546875" customWidth="1"/>
    <col min="13570" max="13570" width="19.42578125" bestFit="1" customWidth="1"/>
    <col min="13580" max="13580" width="18.5703125" customWidth="1"/>
    <col min="13581" max="13582" width="9.140625" customWidth="1"/>
    <col min="13583" max="13583" width="0" hidden="1" customWidth="1"/>
    <col min="13584" max="13585" width="9.85546875" customWidth="1"/>
    <col min="13826" max="13826" width="19.42578125" bestFit="1" customWidth="1"/>
    <col min="13836" max="13836" width="18.5703125" customWidth="1"/>
    <col min="13837" max="13838" width="9.140625" customWidth="1"/>
    <col min="13839" max="13839" width="0" hidden="1" customWidth="1"/>
    <col min="13840" max="13841" width="9.85546875" customWidth="1"/>
    <col min="14082" max="14082" width="19.42578125" bestFit="1" customWidth="1"/>
    <col min="14092" max="14092" width="18.5703125" customWidth="1"/>
    <col min="14093" max="14094" width="9.140625" customWidth="1"/>
    <col min="14095" max="14095" width="0" hidden="1" customWidth="1"/>
    <col min="14096" max="14097" width="9.85546875" customWidth="1"/>
    <col min="14338" max="14338" width="19.42578125" bestFit="1" customWidth="1"/>
    <col min="14348" max="14348" width="18.5703125" customWidth="1"/>
    <col min="14349" max="14350" width="9.140625" customWidth="1"/>
    <col min="14351" max="14351" width="0" hidden="1" customWidth="1"/>
    <col min="14352" max="14353" width="9.85546875" customWidth="1"/>
    <col min="14594" max="14594" width="19.42578125" bestFit="1" customWidth="1"/>
    <col min="14604" max="14604" width="18.5703125" customWidth="1"/>
    <col min="14605" max="14606" width="9.140625" customWidth="1"/>
    <col min="14607" max="14607" width="0" hidden="1" customWidth="1"/>
    <col min="14608" max="14609" width="9.85546875" customWidth="1"/>
    <col min="14850" max="14850" width="19.42578125" bestFit="1" customWidth="1"/>
    <col min="14860" max="14860" width="18.5703125" customWidth="1"/>
    <col min="14861" max="14862" width="9.140625" customWidth="1"/>
    <col min="14863" max="14863" width="0" hidden="1" customWidth="1"/>
    <col min="14864" max="14865" width="9.85546875" customWidth="1"/>
    <col min="15106" max="15106" width="19.42578125" bestFit="1" customWidth="1"/>
    <col min="15116" max="15116" width="18.5703125" customWidth="1"/>
    <col min="15117" max="15118" width="9.140625" customWidth="1"/>
    <col min="15119" max="15119" width="0" hidden="1" customWidth="1"/>
    <col min="15120" max="15121" width="9.85546875" customWidth="1"/>
    <col min="15362" max="15362" width="19.42578125" bestFit="1" customWidth="1"/>
    <col min="15372" max="15372" width="18.5703125" customWidth="1"/>
    <col min="15373" max="15374" width="9.140625" customWidth="1"/>
    <col min="15375" max="15375" width="0" hidden="1" customWidth="1"/>
    <col min="15376" max="15377" width="9.85546875" customWidth="1"/>
    <col min="15618" max="15618" width="19.42578125" bestFit="1" customWidth="1"/>
    <col min="15628" max="15628" width="18.5703125" customWidth="1"/>
    <col min="15629" max="15630" width="9.140625" customWidth="1"/>
    <col min="15631" max="15631" width="0" hidden="1" customWidth="1"/>
    <col min="15632" max="15633" width="9.85546875" customWidth="1"/>
    <col min="15874" max="15874" width="19.42578125" bestFit="1" customWidth="1"/>
    <col min="15884" max="15884" width="18.5703125" customWidth="1"/>
    <col min="15885" max="15886" width="9.140625" customWidth="1"/>
    <col min="15887" max="15887" width="0" hidden="1" customWidth="1"/>
    <col min="15888" max="15889" width="9.85546875" customWidth="1"/>
    <col min="16130" max="16130" width="19.42578125" bestFit="1" customWidth="1"/>
    <col min="16140" max="16140" width="18.5703125" customWidth="1"/>
    <col min="16141" max="16142" width="9.140625" customWidth="1"/>
    <col min="16143" max="16143" width="0" hidden="1" customWidth="1"/>
    <col min="16144" max="16145" width="9.85546875" customWidth="1"/>
  </cols>
  <sheetData>
    <row r="1" spans="1:34" ht="15.75" x14ac:dyDescent="0.25">
      <c r="A1" s="6" t="s">
        <v>52</v>
      </c>
    </row>
    <row r="2" spans="1:34" ht="15.75" thickBot="1" x14ac:dyDescent="0.3"/>
    <row r="3" spans="1:34" ht="22.5" customHeight="1" x14ac:dyDescent="0.25">
      <c r="A3" s="431" t="s">
        <v>3</v>
      </c>
      <c r="B3" s="433">
        <v>2007</v>
      </c>
      <c r="C3" s="427">
        <v>2008</v>
      </c>
      <c r="D3" s="427">
        <v>2009</v>
      </c>
      <c r="E3" s="427">
        <v>2010</v>
      </c>
      <c r="F3" s="427">
        <v>2011</v>
      </c>
      <c r="G3" s="427">
        <v>2012</v>
      </c>
      <c r="H3" s="427">
        <v>2013</v>
      </c>
      <c r="I3" s="427">
        <v>2014</v>
      </c>
      <c r="J3" s="427">
        <v>2015</v>
      </c>
      <c r="K3" s="427">
        <v>2016</v>
      </c>
      <c r="L3" s="425">
        <v>2017</v>
      </c>
      <c r="M3" s="427">
        <v>2018</v>
      </c>
      <c r="N3" s="427">
        <v>2019</v>
      </c>
      <c r="O3" s="429">
        <v>2020</v>
      </c>
      <c r="P3" s="362" t="s">
        <v>53</v>
      </c>
      <c r="Q3" s="421" t="s">
        <v>157</v>
      </c>
      <c r="R3" s="422"/>
    </row>
    <row r="4" spans="1:34" ht="31.5" customHeight="1" thickBot="1" x14ac:dyDescent="0.3">
      <c r="A4" s="432"/>
      <c r="B4" s="434"/>
      <c r="C4" s="428"/>
      <c r="D4" s="428"/>
      <c r="E4" s="428"/>
      <c r="F4" s="428"/>
      <c r="G4" s="428"/>
      <c r="H4" s="428"/>
      <c r="I4" s="428"/>
      <c r="J4" s="428"/>
      <c r="K4" s="428"/>
      <c r="L4" s="426"/>
      <c r="M4" s="428"/>
      <c r="N4" s="428"/>
      <c r="O4" s="430"/>
      <c r="P4" s="234" t="s">
        <v>119</v>
      </c>
      <c r="Q4" s="170">
        <v>2020</v>
      </c>
      <c r="R4" s="364">
        <v>2021</v>
      </c>
    </row>
    <row r="5" spans="1:34" ht="3" customHeight="1" thickBot="1" x14ac:dyDescent="0.3">
      <c r="A5" s="122"/>
      <c r="B5" s="155">
        <v>2007</v>
      </c>
      <c r="C5" s="155">
        <v>2008</v>
      </c>
      <c r="D5" s="155">
        <v>2009</v>
      </c>
      <c r="E5" s="155">
        <v>2010</v>
      </c>
      <c r="F5" s="155">
        <v>2011</v>
      </c>
      <c r="G5" s="155"/>
      <c r="H5" s="155"/>
      <c r="I5" s="155"/>
      <c r="J5" s="155"/>
      <c r="K5" s="155"/>
      <c r="L5" s="155"/>
      <c r="M5" s="155"/>
      <c r="N5" s="155"/>
      <c r="O5" s="370"/>
      <c r="P5" s="235"/>
      <c r="Q5" s="122"/>
      <c r="R5" s="155"/>
    </row>
    <row r="6" spans="1:34" ht="27.95" customHeight="1" x14ac:dyDescent="0.25">
      <c r="A6" s="138" t="s">
        <v>54</v>
      </c>
      <c r="B6" s="159">
        <v>595986.61599999934</v>
      </c>
      <c r="C6" s="160">
        <v>575965.5770000004</v>
      </c>
      <c r="D6" s="160">
        <v>544011.29100000043</v>
      </c>
      <c r="E6" s="160">
        <v>614380.20499999926</v>
      </c>
      <c r="F6" s="160">
        <v>656918.26000000106</v>
      </c>
      <c r="G6" s="160">
        <v>703504.83500000078</v>
      </c>
      <c r="H6" s="160">
        <v>720793.56200000143</v>
      </c>
      <c r="I6" s="160">
        <v>726284.80299999879</v>
      </c>
      <c r="J6" s="160">
        <f>SUM('[1]2'!T7:T18)</f>
        <v>735533.90500000014</v>
      </c>
      <c r="K6" s="160">
        <v>723973.625</v>
      </c>
      <c r="L6" s="272">
        <v>778040.99999999534</v>
      </c>
      <c r="M6" s="160">
        <v>800341.53700000001</v>
      </c>
      <c r="N6" s="160">
        <v>819402.33799999987</v>
      </c>
      <c r="O6" s="156">
        <v>856189.67599999951</v>
      </c>
      <c r="P6" s="121"/>
      <c r="Q6" s="142">
        <v>856189.67599999974</v>
      </c>
      <c r="R6" s="156">
        <v>925646.68200000026</v>
      </c>
      <c r="Y6" s="123"/>
      <c r="Z6" s="123" t="s">
        <v>55</v>
      </c>
      <c r="AA6" s="123"/>
      <c r="AB6" s="123"/>
      <c r="AC6" s="123" t="s">
        <v>56</v>
      </c>
      <c r="AD6" s="123"/>
      <c r="AE6" s="123"/>
      <c r="AF6" s="123" t="s">
        <v>57</v>
      </c>
      <c r="AG6" s="123"/>
      <c r="AH6" s="123"/>
    </row>
    <row r="7" spans="1:34" ht="27.95" customHeight="1" thickBot="1" x14ac:dyDescent="0.3">
      <c r="A7" s="141" t="s">
        <v>58</v>
      </c>
      <c r="B7" s="161"/>
      <c r="C7" s="162">
        <f t="shared" ref="C7:O7" si="0">(C6-B6)/B6</f>
        <v>-3.3593101694751756E-2</v>
      </c>
      <c r="D7" s="162">
        <f t="shared" si="0"/>
        <v>-5.547950654696842E-2</v>
      </c>
      <c r="E7" s="162">
        <f t="shared" si="0"/>
        <v>0.12935193655750571</v>
      </c>
      <c r="F7" s="162">
        <f t="shared" si="0"/>
        <v>6.9237346278111039E-2</v>
      </c>
      <c r="G7" s="162">
        <f t="shared" si="0"/>
        <v>7.0916851968766473E-2</v>
      </c>
      <c r="H7" s="162">
        <f t="shared" si="0"/>
        <v>2.4575136004574345E-2</v>
      </c>
      <c r="I7" s="162">
        <f t="shared" si="0"/>
        <v>7.6183269239540599E-3</v>
      </c>
      <c r="J7" s="162">
        <f t="shared" si="0"/>
        <v>1.2734814169037992E-2</v>
      </c>
      <c r="K7" s="162">
        <f t="shared" si="0"/>
        <v>-1.5716855363724046E-2</v>
      </c>
      <c r="L7" s="273">
        <f t="shared" si="0"/>
        <v>7.4681415362328071E-2</v>
      </c>
      <c r="M7" s="162">
        <f t="shared" si="0"/>
        <v>2.8662418818551721E-2</v>
      </c>
      <c r="N7" s="162">
        <f t="shared" si="0"/>
        <v>2.3815833764479301E-2</v>
      </c>
      <c r="O7" s="64">
        <f t="shared" si="0"/>
        <v>4.4895329551768552E-2</v>
      </c>
      <c r="P7" s="1"/>
      <c r="Q7" s="145"/>
      <c r="R7" s="64">
        <f>(R6-Q6)/Q6</f>
        <v>8.1123386495962069E-2</v>
      </c>
      <c r="Y7" s="123"/>
      <c r="Z7" s="123">
        <v>2012</v>
      </c>
      <c r="AA7" s="123">
        <v>2013</v>
      </c>
      <c r="AB7" s="123"/>
      <c r="AC7" s="123">
        <v>2012</v>
      </c>
      <c r="AD7" s="123">
        <v>2013</v>
      </c>
      <c r="AE7" s="123"/>
      <c r="AF7" s="123">
        <v>2012</v>
      </c>
      <c r="AG7" s="123">
        <v>2013</v>
      </c>
      <c r="AH7" s="123"/>
    </row>
    <row r="8" spans="1:34" ht="27.95" customHeight="1" x14ac:dyDescent="0.25">
      <c r="A8" s="138" t="s">
        <v>59</v>
      </c>
      <c r="B8" s="159">
        <v>63256.660999999986</v>
      </c>
      <c r="C8" s="160">
        <v>80362.627999999997</v>
      </c>
      <c r="D8" s="160">
        <v>79098.747999999992</v>
      </c>
      <c r="E8" s="160">
        <v>89493.365000000005</v>
      </c>
      <c r="F8" s="160">
        <v>81914.569000000003</v>
      </c>
      <c r="G8" s="160">
        <v>86371.3</v>
      </c>
      <c r="H8" s="160">
        <v>122399.001</v>
      </c>
      <c r="I8" s="160">
        <v>125153.99099999999</v>
      </c>
      <c r="J8" s="160">
        <v>116754.90900000001</v>
      </c>
      <c r="K8" s="160">
        <v>110190.53600000002</v>
      </c>
      <c r="L8" s="272">
        <v>137205.92600000018</v>
      </c>
      <c r="M8" s="160">
        <v>154727.05100000001</v>
      </c>
      <c r="N8" s="160">
        <v>169208.33799999999</v>
      </c>
      <c r="O8" s="156">
        <v>166254.71300000002</v>
      </c>
      <c r="P8" s="121"/>
      <c r="Q8" s="142">
        <v>166254.71300000002</v>
      </c>
      <c r="R8" s="156">
        <v>166215.36800000002</v>
      </c>
      <c r="Y8" s="123" t="s">
        <v>60</v>
      </c>
      <c r="Z8" s="123"/>
      <c r="AA8" s="127"/>
      <c r="AB8" s="123"/>
      <c r="AC8" s="127"/>
      <c r="AD8" s="127"/>
      <c r="AE8" s="123"/>
      <c r="AF8" s="123"/>
      <c r="AG8" s="127" t="e">
        <f>#REF!-#REF!</f>
        <v>#REF!</v>
      </c>
      <c r="AH8" s="123"/>
    </row>
    <row r="9" spans="1:34" ht="27.95" customHeight="1" thickBot="1" x14ac:dyDescent="0.3">
      <c r="A9" s="140" t="s">
        <v>58</v>
      </c>
      <c r="B9" s="163"/>
      <c r="C9" s="164">
        <f t="shared" ref="C9:O9" si="1">(C8-B8)/B8</f>
        <v>0.2704215924390953</v>
      </c>
      <c r="D9" s="164">
        <f t="shared" si="1"/>
        <v>-1.5727210912017519E-2</v>
      </c>
      <c r="E9" s="164">
        <f t="shared" si="1"/>
        <v>0.13141316724760313</v>
      </c>
      <c r="F9" s="164">
        <f t="shared" si="1"/>
        <v>-8.4685563002352207E-2</v>
      </c>
      <c r="G9" s="164">
        <f t="shared" si="1"/>
        <v>5.4407061581438577E-2</v>
      </c>
      <c r="H9" s="164">
        <f t="shared" si="1"/>
        <v>0.41712583925447455</v>
      </c>
      <c r="I9" s="164">
        <f t="shared" si="1"/>
        <v>2.250827194251357E-2</v>
      </c>
      <c r="J9" s="164">
        <f t="shared" si="1"/>
        <v>-6.7109981334913887E-2</v>
      </c>
      <c r="K9" s="164">
        <f t="shared" si="1"/>
        <v>-5.6223528896759203E-2</v>
      </c>
      <c r="L9" s="274">
        <f t="shared" si="1"/>
        <v>0.24516978481709314</v>
      </c>
      <c r="M9" s="164">
        <f t="shared" si="1"/>
        <v>0.12769947706194412</v>
      </c>
      <c r="N9" s="164">
        <f t="shared" si="1"/>
        <v>9.3592470782629861E-2</v>
      </c>
      <c r="O9" s="65">
        <f t="shared" si="1"/>
        <v>-1.7455552338088511E-2</v>
      </c>
      <c r="P9" s="16"/>
      <c r="Q9" s="143"/>
      <c r="R9" s="65">
        <f>(R8-Q8)/Q8</f>
        <v>-2.3665494523455199E-4</v>
      </c>
      <c r="Y9" s="123" t="s">
        <v>61</v>
      </c>
      <c r="Z9" s="123"/>
      <c r="AA9" s="127"/>
      <c r="AB9" s="123"/>
      <c r="AC9" s="127"/>
      <c r="AD9" s="127"/>
      <c r="AE9" s="123"/>
      <c r="AF9" s="123"/>
      <c r="AG9" s="127" t="e">
        <f>#REF!-#REF!</f>
        <v>#REF!</v>
      </c>
      <c r="AH9" s="123"/>
    </row>
    <row r="10" spans="1:34" ht="27.95" customHeight="1" x14ac:dyDescent="0.25">
      <c r="A10" s="14" t="s">
        <v>62</v>
      </c>
      <c r="B10" s="165">
        <f>(B6-B8)</f>
        <v>532729.95499999938</v>
      </c>
      <c r="C10" s="166">
        <f t="shared" ref="C10:L10" si="2">(C6-C8)</f>
        <v>495602.94900000037</v>
      </c>
      <c r="D10" s="166">
        <f t="shared" si="2"/>
        <v>464912.54300000041</v>
      </c>
      <c r="E10" s="166">
        <f t="shared" si="2"/>
        <v>524886.83999999927</v>
      </c>
      <c r="F10" s="166">
        <f t="shared" si="2"/>
        <v>575003.69100000104</v>
      </c>
      <c r="G10" s="166">
        <f t="shared" si="2"/>
        <v>617133.53500000073</v>
      </c>
      <c r="H10" s="166">
        <f t="shared" si="2"/>
        <v>598394.56100000138</v>
      </c>
      <c r="I10" s="166">
        <f t="shared" si="2"/>
        <v>601130.81199999875</v>
      </c>
      <c r="J10" s="166">
        <f t="shared" si="2"/>
        <v>618778.99600000016</v>
      </c>
      <c r="K10" s="166">
        <f t="shared" si="2"/>
        <v>613783.08899999992</v>
      </c>
      <c r="L10" s="275">
        <f t="shared" si="2"/>
        <v>640835.07399999513</v>
      </c>
      <c r="M10" s="166">
        <f>(M6-M8)</f>
        <v>645614.48600000003</v>
      </c>
      <c r="N10" s="166">
        <f>(N6-N8)</f>
        <v>650193.99999999988</v>
      </c>
      <c r="O10" s="157">
        <f>(O6-O8)</f>
        <v>689934.96299999952</v>
      </c>
      <c r="P10" s="1"/>
      <c r="Q10" s="144">
        <f>Q6-Q8</f>
        <v>689934.96299999976</v>
      </c>
      <c r="R10" s="157">
        <f>R6-R8</f>
        <v>759431.31400000025</v>
      </c>
      <c r="Y10" s="123" t="s">
        <v>63</v>
      </c>
      <c r="Z10" s="123"/>
      <c r="AA10" s="127"/>
      <c r="AB10" s="123"/>
      <c r="AC10" s="127"/>
      <c r="AD10" s="127"/>
      <c r="AE10" s="123"/>
      <c r="AF10" s="123"/>
      <c r="AG10" s="127" t="e">
        <f>#REF!-#REF!</f>
        <v>#REF!</v>
      </c>
      <c r="AH10" s="123"/>
    </row>
    <row r="11" spans="1:34" ht="27.95" customHeight="1" thickBot="1" x14ac:dyDescent="0.3">
      <c r="A11" s="140" t="s">
        <v>58</v>
      </c>
      <c r="B11" s="163"/>
      <c r="C11" s="164">
        <f t="shared" ref="C11:O11" si="3">(C10-B10)/B10</f>
        <v>-6.9691981183973503E-2</v>
      </c>
      <c r="D11" s="164">
        <f t="shared" si="3"/>
        <v>-6.1925390197789032E-2</v>
      </c>
      <c r="E11" s="164">
        <f t="shared" si="3"/>
        <v>0.12900124529442691</v>
      </c>
      <c r="F11" s="164">
        <f t="shared" si="3"/>
        <v>9.5481248872617649E-2</v>
      </c>
      <c r="G11" s="164">
        <f t="shared" si="3"/>
        <v>7.3268823590907375E-2</v>
      </c>
      <c r="H11" s="164">
        <f t="shared" si="3"/>
        <v>-3.0364536906909986E-2</v>
      </c>
      <c r="I11" s="164">
        <f t="shared" si="3"/>
        <v>4.5726535271722896E-3</v>
      </c>
      <c r="J11" s="164">
        <f t="shared" si="3"/>
        <v>2.9358308786875894E-2</v>
      </c>
      <c r="K11" s="164">
        <f t="shared" si="3"/>
        <v>-8.0738147744113774E-3</v>
      </c>
      <c r="L11" s="274">
        <f t="shared" si="3"/>
        <v>4.4074177807781237E-2</v>
      </c>
      <c r="M11" s="164">
        <f t="shared" si="3"/>
        <v>7.4580998979543013E-3</v>
      </c>
      <c r="N11" s="164">
        <f t="shared" si="3"/>
        <v>7.093264013285863E-3</v>
      </c>
      <c r="O11" s="65">
        <f t="shared" si="3"/>
        <v>6.1121700600128032E-2</v>
      </c>
      <c r="P11" s="16"/>
      <c r="Q11" s="143"/>
      <c r="R11" s="65">
        <f>(R10-Q10)/Q10</f>
        <v>0.10072884362580203</v>
      </c>
      <c r="Y11" s="123" t="s">
        <v>64</v>
      </c>
      <c r="Z11" s="123"/>
      <c r="AA11" s="127"/>
      <c r="AB11" s="123"/>
      <c r="AC11" s="127"/>
      <c r="AD11" s="127"/>
      <c r="AE11" s="123"/>
      <c r="AF11" s="123"/>
      <c r="AG11" s="127" t="e">
        <f>#REF!-#REF!</f>
        <v>#REF!</v>
      </c>
      <c r="AH11" s="123"/>
    </row>
    <row r="12" spans="1:34" ht="27.95" hidden="1" customHeight="1" thickBot="1" x14ac:dyDescent="0.3">
      <c r="A12" s="128" t="s">
        <v>65</v>
      </c>
      <c r="B12" s="167">
        <f>(B6/B8)</f>
        <v>9.4217210737695982</v>
      </c>
      <c r="C12" s="168">
        <f t="shared" ref="C12:R12" si="4">(C6/C8)</f>
        <v>7.1670824030294336</v>
      </c>
      <c r="D12" s="168">
        <f t="shared" si="4"/>
        <v>6.8776220200097287</v>
      </c>
      <c r="E12" s="168">
        <f t="shared" si="4"/>
        <v>6.8650922333739404</v>
      </c>
      <c r="F12" s="169">
        <f t="shared" si="4"/>
        <v>8.0195533959288863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26"/>
      <c r="Q12" s="125">
        <f t="shared" si="4"/>
        <v>5.1498670957977577</v>
      </c>
      <c r="R12" s="158">
        <f t="shared" si="4"/>
        <v>5.5689596764602429</v>
      </c>
      <c r="Y12" s="123" t="s">
        <v>66</v>
      </c>
      <c r="Z12" s="123"/>
      <c r="AA12" s="127"/>
      <c r="AB12" s="123"/>
      <c r="AC12" s="127"/>
      <c r="AD12" s="127"/>
      <c r="AE12" s="123"/>
      <c r="AF12" s="123"/>
      <c r="AG12" s="127" t="e">
        <f>#REF!-#REF!</f>
        <v>#REF!</v>
      </c>
      <c r="AH12" s="123"/>
    </row>
    <row r="13" spans="1:34" ht="30" customHeight="1" thickBot="1" x14ac:dyDescent="0.3">
      <c r="Y13" s="123" t="s">
        <v>67</v>
      </c>
      <c r="Z13" s="123"/>
      <c r="AA13" s="127"/>
      <c r="AB13" s="123"/>
      <c r="AC13" s="127"/>
      <c r="AD13" s="127"/>
      <c r="AE13" s="123"/>
      <c r="AF13" s="123"/>
      <c r="AG13" s="127" t="e">
        <f>#REF!-#REF!</f>
        <v>#REF!</v>
      </c>
      <c r="AH13" s="123"/>
    </row>
    <row r="14" spans="1:34" ht="22.5" customHeight="1" x14ac:dyDescent="0.25">
      <c r="A14" s="431" t="s">
        <v>2</v>
      </c>
      <c r="B14" s="433">
        <v>2007</v>
      </c>
      <c r="C14" s="427">
        <v>2008</v>
      </c>
      <c r="D14" s="427">
        <v>2009</v>
      </c>
      <c r="E14" s="427">
        <v>2010</v>
      </c>
      <c r="F14" s="427">
        <v>2011</v>
      </c>
      <c r="G14" s="427">
        <v>2012</v>
      </c>
      <c r="H14" s="427">
        <v>2013</v>
      </c>
      <c r="I14" s="427">
        <v>2014</v>
      </c>
      <c r="J14" s="427">
        <v>2015</v>
      </c>
      <c r="K14" s="423">
        <v>2016</v>
      </c>
      <c r="L14" s="425">
        <v>2017</v>
      </c>
      <c r="M14" s="427">
        <v>2018</v>
      </c>
      <c r="N14" s="427">
        <v>2019</v>
      </c>
      <c r="O14" s="429">
        <v>2020</v>
      </c>
      <c r="P14" s="171" t="s">
        <v>53</v>
      </c>
      <c r="Q14" s="421" t="str">
        <f>Q3</f>
        <v>jan-dez</v>
      </c>
      <c r="R14" s="422"/>
      <c r="Y14" s="123" t="s">
        <v>68</v>
      </c>
      <c r="Z14" s="123"/>
      <c r="AA14" s="127"/>
      <c r="AB14" s="123"/>
      <c r="AC14" s="127"/>
      <c r="AD14" s="127"/>
      <c r="AE14" s="123"/>
      <c r="AF14" s="123"/>
      <c r="AG14" s="127" t="e">
        <f>#REF!-#REF!</f>
        <v>#REF!</v>
      </c>
      <c r="AH14" s="123"/>
    </row>
    <row r="15" spans="1:34" ht="31.5" customHeight="1" thickBot="1" x14ac:dyDescent="0.3">
      <c r="A15" s="432"/>
      <c r="B15" s="434"/>
      <c r="C15" s="428"/>
      <c r="D15" s="428"/>
      <c r="E15" s="428"/>
      <c r="F15" s="428"/>
      <c r="G15" s="428"/>
      <c r="H15" s="428"/>
      <c r="I15" s="428"/>
      <c r="J15" s="428"/>
      <c r="K15" s="424"/>
      <c r="L15" s="426"/>
      <c r="M15" s="428"/>
      <c r="N15" s="428"/>
      <c r="O15" s="430"/>
      <c r="P15" s="172" t="str">
        <f>P4</f>
        <v>2007/2020</v>
      </c>
      <c r="Q15" s="170">
        <f>Q4</f>
        <v>2020</v>
      </c>
      <c r="R15" s="364">
        <f>R4</f>
        <v>2021</v>
      </c>
      <c r="Y15" s="123" t="s">
        <v>69</v>
      </c>
      <c r="Z15" s="123"/>
      <c r="AA15" s="127"/>
      <c r="AB15" s="123"/>
      <c r="AC15" s="127"/>
      <c r="AD15" s="127"/>
      <c r="AE15" s="123"/>
      <c r="AF15" s="123"/>
      <c r="AG15" s="127" t="e">
        <f>#REF!-#REF!</f>
        <v>#REF!</v>
      </c>
      <c r="AH15" s="123"/>
    </row>
    <row r="16" spans="1:34" s="123" customFormat="1" ht="3" customHeight="1" thickBot="1" x14ac:dyDescent="0.3">
      <c r="A16" s="122"/>
      <c r="B16" s="155">
        <v>2007</v>
      </c>
      <c r="C16" s="155">
        <v>2008</v>
      </c>
      <c r="D16" s="155">
        <v>2009</v>
      </c>
      <c r="E16" s="155">
        <v>2010</v>
      </c>
      <c r="F16" s="155">
        <v>2011</v>
      </c>
      <c r="G16" s="155"/>
      <c r="H16" s="155"/>
      <c r="I16" s="155"/>
      <c r="J16" s="155"/>
      <c r="K16" s="155"/>
      <c r="L16" s="155"/>
      <c r="M16" s="155"/>
      <c r="N16" s="155"/>
      <c r="O16" s="370"/>
      <c r="P16" s="137"/>
      <c r="Q16" s="122"/>
      <c r="R16" s="155"/>
      <c r="Y16" s="123" t="s">
        <v>70</v>
      </c>
      <c r="AA16" s="127"/>
      <c r="AC16" s="127"/>
      <c r="AD16" s="127"/>
      <c r="AG16" s="127" t="e">
        <f>#REF!-#REF!</f>
        <v>#REF!</v>
      </c>
    </row>
    <row r="17" spans="1:34" ht="27.75" customHeight="1" x14ac:dyDescent="0.25">
      <c r="A17" s="138" t="s">
        <v>54</v>
      </c>
      <c r="B17" s="159">
        <v>392293.98699999956</v>
      </c>
      <c r="C17" s="160">
        <v>370979.67800000019</v>
      </c>
      <c r="D17" s="160">
        <v>344221.9980000002</v>
      </c>
      <c r="E17" s="160">
        <v>386156.65199999994</v>
      </c>
      <c r="F17" s="160">
        <v>390987.57200000004</v>
      </c>
      <c r="G17" s="160">
        <v>406063.09400000004</v>
      </c>
      <c r="H17" s="160">
        <v>407598.05399999983</v>
      </c>
      <c r="I17" s="160">
        <v>406953.16900000011</v>
      </c>
      <c r="J17" s="160">
        <v>421887.39099999977</v>
      </c>
      <c r="K17" s="231">
        <v>431264.80099999998</v>
      </c>
      <c r="L17" s="272">
        <v>442364.451999999</v>
      </c>
      <c r="M17" s="160">
        <v>454202.09499999997</v>
      </c>
      <c r="N17" s="160">
        <v>454929.95199999987</v>
      </c>
      <c r="O17" s="156">
        <v>393954.14199999988</v>
      </c>
      <c r="P17" s="121"/>
      <c r="Q17" s="142">
        <v>393954.14199999988</v>
      </c>
      <c r="R17" s="156">
        <v>427457.57399999996</v>
      </c>
      <c r="Y17" s="123" t="s">
        <v>71</v>
      </c>
      <c r="Z17" s="123"/>
      <c r="AA17" s="127"/>
      <c r="AB17" s="123"/>
      <c r="AC17" s="127"/>
      <c r="AD17" s="127"/>
      <c r="AE17" s="123"/>
      <c r="AF17" s="123"/>
      <c r="AG17" s="127" t="e">
        <f>#REF!-#REF!</f>
        <v>#REF!</v>
      </c>
      <c r="AH17" s="123"/>
    </row>
    <row r="18" spans="1:34" ht="27.75" customHeight="1" thickBot="1" x14ac:dyDescent="0.3">
      <c r="A18" s="141" t="s">
        <v>58</v>
      </c>
      <c r="B18" s="161"/>
      <c r="C18" s="162">
        <f t="shared" ref="C18:L18" si="5">(C17-B17)/B17</f>
        <v>-5.4332489679479568E-2</v>
      </c>
      <c r="D18" s="162">
        <f t="shared" si="5"/>
        <v>-7.2127077537654183E-2</v>
      </c>
      <c r="E18" s="162">
        <f t="shared" si="5"/>
        <v>0.12182444539758823</v>
      </c>
      <c r="F18" s="162">
        <f t="shared" si="5"/>
        <v>1.2510259696368252E-2</v>
      </c>
      <c r="G18" s="162">
        <f t="shared" si="5"/>
        <v>3.8557547808706294E-2</v>
      </c>
      <c r="H18" s="162">
        <f t="shared" si="5"/>
        <v>3.7801022123911316E-3</v>
      </c>
      <c r="I18" s="162">
        <f t="shared" si="5"/>
        <v>-1.5821591729182263E-3</v>
      </c>
      <c r="J18" s="162">
        <f t="shared" si="5"/>
        <v>3.6697642720653331E-2</v>
      </c>
      <c r="K18" s="220">
        <f t="shared" si="5"/>
        <v>2.2227281971553901E-2</v>
      </c>
      <c r="L18" s="273">
        <f t="shared" si="5"/>
        <v>2.5737437820711511E-2</v>
      </c>
      <c r="M18" s="162">
        <f t="shared" ref="M18" si="6">(M17-L17)/L17</f>
        <v>2.6759932780496109E-2</v>
      </c>
      <c r="N18" s="162">
        <f t="shared" ref="N18:O18" si="7">(N17-M17)/M17</f>
        <v>1.6024959109884815E-3</v>
      </c>
      <c r="O18" s="64">
        <f t="shared" si="7"/>
        <v>-0.13403340389423296</v>
      </c>
      <c r="P18" s="1"/>
      <c r="Q18" s="145"/>
      <c r="R18" s="64">
        <f>(R17-Q17)/Q17</f>
        <v>8.504398971390964E-2</v>
      </c>
      <c r="Y18" s="123" t="s">
        <v>72</v>
      </c>
      <c r="Z18" s="123"/>
      <c r="AA18" s="127"/>
      <c r="AB18" s="123"/>
      <c r="AC18" s="127"/>
      <c r="AD18" s="127"/>
      <c r="AE18" s="123"/>
      <c r="AF18" s="123"/>
      <c r="AG18" s="127" t="e">
        <f>#REF!-#REF!</f>
        <v>#REF!</v>
      </c>
      <c r="AH18" s="123"/>
    </row>
    <row r="19" spans="1:34" ht="27.75" customHeight="1" x14ac:dyDescent="0.25">
      <c r="A19" s="138" t="s">
        <v>59</v>
      </c>
      <c r="B19" s="159">
        <v>62681.055999999982</v>
      </c>
      <c r="C19" s="160">
        <v>79621.592999999993</v>
      </c>
      <c r="D19" s="160">
        <v>77709.866999999998</v>
      </c>
      <c r="E19" s="160">
        <v>88593.928999999989</v>
      </c>
      <c r="F19" s="160">
        <v>80744.22</v>
      </c>
      <c r="G19" s="160">
        <v>85348.562999999995</v>
      </c>
      <c r="H19" s="160">
        <v>121368.935</v>
      </c>
      <c r="I19" s="160">
        <v>124143.97100000001</v>
      </c>
      <c r="J19" s="160">
        <v>115571.70700000001</v>
      </c>
      <c r="K19" s="231">
        <v>109068.98599999999</v>
      </c>
      <c r="L19" s="272">
        <v>136178.72600000011</v>
      </c>
      <c r="M19" s="160">
        <v>153404.38699999999</v>
      </c>
      <c r="N19" s="160">
        <v>167744.46300000002</v>
      </c>
      <c r="O19" s="156">
        <v>164346.62299999999</v>
      </c>
      <c r="P19" s="121"/>
      <c r="Q19" s="142">
        <v>164346.62299999999</v>
      </c>
      <c r="R19" s="156">
        <v>163811.69700000001</v>
      </c>
      <c r="Y19" s="123" t="s">
        <v>73</v>
      </c>
      <c r="Z19" s="123"/>
      <c r="AA19" s="127"/>
      <c r="AB19" s="123"/>
      <c r="AC19" s="127"/>
      <c r="AD19" s="127"/>
      <c r="AE19" s="123"/>
      <c r="AF19" s="123"/>
      <c r="AG19" s="127" t="e">
        <f>#REF!-#REF!</f>
        <v>#REF!</v>
      </c>
      <c r="AH19" s="123"/>
    </row>
    <row r="20" spans="1:34" ht="27.75" customHeight="1" thickBot="1" x14ac:dyDescent="0.3">
      <c r="A20" s="140" t="s">
        <v>58</v>
      </c>
      <c r="B20" s="163"/>
      <c r="C20" s="164">
        <f t="shared" ref="C20:O20" si="8">(C19-B19)/B19</f>
        <v>0.27026566048919176</v>
      </c>
      <c r="D20" s="164">
        <f t="shared" si="8"/>
        <v>-2.4010145087149853E-2</v>
      </c>
      <c r="E20" s="164">
        <f t="shared" si="8"/>
        <v>0.14006023199087436</v>
      </c>
      <c r="F20" s="164">
        <f t="shared" si="8"/>
        <v>-8.8603238264779852E-2</v>
      </c>
      <c r="G20" s="164">
        <f t="shared" si="8"/>
        <v>5.702380925842114E-2</v>
      </c>
      <c r="H20" s="164">
        <f t="shared" si="8"/>
        <v>0.42203841205856046</v>
      </c>
      <c r="I20" s="164">
        <f t="shared" si="8"/>
        <v>2.2864466924753087E-2</v>
      </c>
      <c r="J20" s="164">
        <f t="shared" si="8"/>
        <v>-6.9050989193828793E-2</v>
      </c>
      <c r="K20" s="232">
        <f t="shared" si="8"/>
        <v>-5.6265682741884385E-2</v>
      </c>
      <c r="L20" s="274">
        <f t="shared" si="8"/>
        <v>0.24855590020796675</v>
      </c>
      <c r="M20" s="164">
        <f t="shared" si="8"/>
        <v>0.12649303974249151</v>
      </c>
      <c r="N20" s="164">
        <f t="shared" si="8"/>
        <v>9.3478917261994809E-2</v>
      </c>
      <c r="O20" s="65">
        <f t="shared" si="8"/>
        <v>-2.0256048630350472E-2</v>
      </c>
      <c r="P20" s="16"/>
      <c r="Q20" s="143"/>
      <c r="R20" s="65">
        <f>(R19-Q19)/Q19</f>
        <v>-3.2548645675547446E-3</v>
      </c>
    </row>
    <row r="21" spans="1:34" ht="27.75" customHeight="1" x14ac:dyDescent="0.25">
      <c r="A21" s="14" t="s">
        <v>62</v>
      </c>
      <c r="B21" s="165">
        <f>B17-B19</f>
        <v>329612.93099999957</v>
      </c>
      <c r="C21" s="166">
        <f t="shared" ref="C21:N21" si="9">C17-C19</f>
        <v>291358.0850000002</v>
      </c>
      <c r="D21" s="166">
        <f t="shared" si="9"/>
        <v>266512.13100000017</v>
      </c>
      <c r="E21" s="166">
        <f t="shared" si="9"/>
        <v>297562.72299999994</v>
      </c>
      <c r="F21" s="166">
        <f t="shared" si="9"/>
        <v>310243.35200000007</v>
      </c>
      <c r="G21" s="166">
        <f t="shared" si="9"/>
        <v>320714.53100000008</v>
      </c>
      <c r="H21" s="166">
        <f t="shared" si="9"/>
        <v>286229.11899999983</v>
      </c>
      <c r="I21" s="166">
        <f t="shared" si="9"/>
        <v>282809.19800000009</v>
      </c>
      <c r="J21" s="166">
        <f t="shared" si="9"/>
        <v>306315.68399999978</v>
      </c>
      <c r="K21" s="233">
        <f t="shared" si="9"/>
        <v>322195.815</v>
      </c>
      <c r="L21" s="275">
        <f t="shared" si="9"/>
        <v>306185.72599999886</v>
      </c>
      <c r="M21" s="166">
        <f t="shared" si="9"/>
        <v>300797.70799999998</v>
      </c>
      <c r="N21" s="166">
        <f t="shared" si="9"/>
        <v>287185.48899999983</v>
      </c>
      <c r="O21" s="157">
        <f t="shared" ref="O21" si="10">O17-O19</f>
        <v>229607.51899999988</v>
      </c>
      <c r="P21" s="1"/>
      <c r="Q21" s="144">
        <f>Q17-Q19</f>
        <v>229607.51899999988</v>
      </c>
      <c r="R21" s="157">
        <f>R17-R19</f>
        <v>263645.87699999998</v>
      </c>
    </row>
    <row r="22" spans="1:34" ht="27.75" customHeight="1" thickBot="1" x14ac:dyDescent="0.3">
      <c r="A22" s="140" t="s">
        <v>58</v>
      </c>
      <c r="B22" s="163"/>
      <c r="C22" s="164">
        <f t="shared" ref="C22:O22" si="11">(C21-B21)/B21</f>
        <v>-0.11605990664243518</v>
      </c>
      <c r="D22" s="164">
        <f t="shared" si="11"/>
        <v>-8.5276349890891168E-2</v>
      </c>
      <c r="E22" s="164">
        <f t="shared" si="11"/>
        <v>0.1165072369632576</v>
      </c>
      <c r="F22" s="164">
        <f t="shared" si="11"/>
        <v>4.261497835533698E-2</v>
      </c>
      <c r="G22" s="164">
        <f t="shared" si="11"/>
        <v>3.3751501627664215E-2</v>
      </c>
      <c r="H22" s="164">
        <f t="shared" si="11"/>
        <v>-0.10752681486702027</v>
      </c>
      <c r="I22" s="164">
        <f t="shared" si="11"/>
        <v>-1.1948193852351347E-2</v>
      </c>
      <c r="J22" s="164">
        <f t="shared" si="11"/>
        <v>8.3117827023432511E-2</v>
      </c>
      <c r="K22" s="232">
        <f t="shared" si="11"/>
        <v>5.1842369912734339E-2</v>
      </c>
      <c r="L22" s="274">
        <f t="shared" si="11"/>
        <v>-4.9690555415814887E-2</v>
      </c>
      <c r="M22" s="164">
        <f t="shared" si="11"/>
        <v>-1.7597221367526766E-2</v>
      </c>
      <c r="N22" s="164">
        <f t="shared" si="11"/>
        <v>-4.5253732451977856E-2</v>
      </c>
      <c r="O22" s="65">
        <f t="shared" si="11"/>
        <v>-0.20049052687338245</v>
      </c>
      <c r="P22" s="16"/>
      <c r="Q22" s="143"/>
      <c r="R22" s="65">
        <f>(R21-Q21)/Q21</f>
        <v>0.14824583336053604</v>
      </c>
    </row>
    <row r="23" spans="1:34" ht="27.75" hidden="1" customHeight="1" thickBot="1" x14ac:dyDescent="0.3">
      <c r="A23" s="128" t="s">
        <v>65</v>
      </c>
      <c r="B23" s="167">
        <f>(B17/B19)</f>
        <v>6.2585733558796406</v>
      </c>
      <c r="C23" s="168">
        <f>(C17/C19)</f>
        <v>4.6592847997904316</v>
      </c>
      <c r="D23" s="168">
        <f>(D17/D19)</f>
        <v>4.4295790391714371</v>
      </c>
      <c r="E23" s="168">
        <f>(E17/E19)</f>
        <v>4.3587258896712884</v>
      </c>
      <c r="F23" s="169">
        <f>(F17/F19)</f>
        <v>4.8422979626281615</v>
      </c>
      <c r="G23" s="169"/>
      <c r="H23" s="169"/>
      <c r="I23" s="169"/>
      <c r="J23" s="169"/>
      <c r="K23" s="169"/>
      <c r="L23" s="169"/>
      <c r="M23" s="169"/>
      <c r="N23" s="169"/>
      <c r="O23" s="169"/>
      <c r="P23" s="126"/>
      <c r="Q23" s="125">
        <f>(Q17/Q19)</f>
        <v>2.3970930148044474</v>
      </c>
      <c r="R23" s="158">
        <f>(R17/R19)</f>
        <v>2.6094447577818567</v>
      </c>
    </row>
    <row r="24" spans="1:34" ht="30" customHeight="1" thickBot="1" x14ac:dyDescent="0.3"/>
    <row r="25" spans="1:34" ht="22.5" customHeight="1" x14ac:dyDescent="0.25">
      <c r="A25" s="431" t="s">
        <v>15</v>
      </c>
      <c r="B25" s="433">
        <v>2007</v>
      </c>
      <c r="C25" s="427">
        <v>2008</v>
      </c>
      <c r="D25" s="427">
        <v>2009</v>
      </c>
      <c r="E25" s="427">
        <v>2010</v>
      </c>
      <c r="F25" s="427">
        <v>2011</v>
      </c>
      <c r="G25" s="427">
        <v>2012</v>
      </c>
      <c r="H25" s="427">
        <v>2013</v>
      </c>
      <c r="I25" s="427">
        <v>2014</v>
      </c>
      <c r="J25" s="427">
        <v>2015</v>
      </c>
      <c r="K25" s="423">
        <v>2016</v>
      </c>
      <c r="L25" s="425">
        <v>2017</v>
      </c>
      <c r="M25" s="427">
        <v>2018</v>
      </c>
      <c r="N25" s="427">
        <v>2019</v>
      </c>
      <c r="O25" s="429">
        <v>2020</v>
      </c>
      <c r="P25" s="171" t="s">
        <v>53</v>
      </c>
      <c r="Q25" s="421" t="str">
        <f>Q14</f>
        <v>jan-dez</v>
      </c>
      <c r="R25" s="422"/>
    </row>
    <row r="26" spans="1:34" ht="31.5" customHeight="1" thickBot="1" x14ac:dyDescent="0.3">
      <c r="A26" s="432"/>
      <c r="B26" s="434"/>
      <c r="C26" s="428"/>
      <c r="D26" s="428"/>
      <c r="E26" s="428"/>
      <c r="F26" s="428"/>
      <c r="G26" s="428"/>
      <c r="H26" s="428"/>
      <c r="I26" s="428"/>
      <c r="J26" s="428"/>
      <c r="K26" s="424"/>
      <c r="L26" s="426"/>
      <c r="M26" s="428"/>
      <c r="N26" s="428"/>
      <c r="O26" s="430"/>
      <c r="P26" s="172" t="str">
        <f>P4</f>
        <v>2007/2020</v>
      </c>
      <c r="Q26" s="170">
        <f>Q4</f>
        <v>2020</v>
      </c>
      <c r="R26" s="364">
        <f>R4</f>
        <v>2021</v>
      </c>
    </row>
    <row r="27" spans="1:34" s="123" customFormat="1" ht="3" customHeight="1" thickBot="1" x14ac:dyDescent="0.3">
      <c r="A27" s="122"/>
      <c r="B27" s="155">
        <v>2007</v>
      </c>
      <c r="C27" s="155">
        <v>2008</v>
      </c>
      <c r="D27" s="155">
        <v>2009</v>
      </c>
      <c r="E27" s="155">
        <v>2010</v>
      </c>
      <c r="F27" s="155">
        <v>2011</v>
      </c>
      <c r="G27" s="155"/>
      <c r="H27" s="155"/>
      <c r="I27" s="155"/>
      <c r="J27" s="155"/>
      <c r="K27" s="155"/>
      <c r="L27" s="155"/>
      <c r="M27" s="155"/>
      <c r="N27" s="155"/>
      <c r="O27" s="370"/>
      <c r="P27" s="137"/>
      <c r="Q27" s="122"/>
      <c r="R27" s="155"/>
    </row>
    <row r="28" spans="1:34" ht="27.75" customHeight="1" x14ac:dyDescent="0.25">
      <c r="A28" s="138" t="s">
        <v>54</v>
      </c>
      <c r="B28" s="159">
        <v>203692.62899999981</v>
      </c>
      <c r="C28" s="160">
        <v>204985.89900000018</v>
      </c>
      <c r="D28" s="160">
        <v>199789.29300000027</v>
      </c>
      <c r="E28" s="160">
        <v>228223.55300000007</v>
      </c>
      <c r="F28" s="160">
        <v>265930.68799999997</v>
      </c>
      <c r="G28" s="160">
        <v>297441.74100000004</v>
      </c>
      <c r="H28" s="160">
        <v>313195.50799999997</v>
      </c>
      <c r="I28" s="160">
        <v>319331.63400000008</v>
      </c>
      <c r="J28" s="160">
        <v>313646.51399999997</v>
      </c>
      <c r="K28" s="231">
        <v>292708.82400000008</v>
      </c>
      <c r="L28" s="272">
        <v>335676.5479999996</v>
      </c>
      <c r="M28" s="160">
        <v>346139.44199999998</v>
      </c>
      <c r="N28" s="160">
        <v>364472.386</v>
      </c>
      <c r="O28" s="156">
        <v>462235.53400000004</v>
      </c>
      <c r="P28" s="121"/>
      <c r="Q28" s="142">
        <v>462235.53400000004</v>
      </c>
      <c r="R28" s="156">
        <v>498189.10800000018</v>
      </c>
    </row>
    <row r="29" spans="1:34" ht="27.75" customHeight="1" thickBot="1" x14ac:dyDescent="0.3">
      <c r="A29" s="141" t="s">
        <v>58</v>
      </c>
      <c r="B29" s="161"/>
      <c r="C29" s="162">
        <f t="shared" ref="C29:O29" si="12">(C28-B28)/B28</f>
        <v>6.3491251811589565E-3</v>
      </c>
      <c r="D29" s="162">
        <f t="shared" si="12"/>
        <v>-2.5351041341628616E-2</v>
      </c>
      <c r="E29" s="162">
        <f t="shared" si="12"/>
        <v>0.14232124040801208</v>
      </c>
      <c r="F29" s="162">
        <f t="shared" si="12"/>
        <v>0.16522017339726491</v>
      </c>
      <c r="G29" s="162">
        <f t="shared" si="12"/>
        <v>0.11849348127885141</v>
      </c>
      <c r="H29" s="162">
        <f t="shared" si="12"/>
        <v>5.296421056115299E-2</v>
      </c>
      <c r="I29" s="162">
        <f t="shared" si="12"/>
        <v>1.9591998746035993E-2</v>
      </c>
      <c r="J29" s="162">
        <f t="shared" si="12"/>
        <v>-1.7803184510057374E-2</v>
      </c>
      <c r="K29" s="220">
        <f t="shared" si="12"/>
        <v>-6.6755691727534677E-2</v>
      </c>
      <c r="L29" s="273">
        <f t="shared" si="12"/>
        <v>0.14679340175955716</v>
      </c>
      <c r="M29" s="162">
        <f t="shared" si="12"/>
        <v>3.1169571012153018E-2</v>
      </c>
      <c r="N29" s="162">
        <f t="shared" si="12"/>
        <v>5.2964042161944717E-2</v>
      </c>
      <c r="O29" s="64">
        <f t="shared" si="12"/>
        <v>0.26823197519276548</v>
      </c>
      <c r="P29" s="1"/>
      <c r="Q29" s="145"/>
      <c r="R29" s="64">
        <f>(R28-Q28)/Q28</f>
        <v>7.7781934436914446E-2</v>
      </c>
    </row>
    <row r="30" spans="1:34" ht="27.75" customHeight="1" x14ac:dyDescent="0.25">
      <c r="A30" s="138" t="s">
        <v>59</v>
      </c>
      <c r="B30" s="159">
        <v>575.60500000000002</v>
      </c>
      <c r="C30" s="160">
        <v>741.03499999999963</v>
      </c>
      <c r="D30" s="160">
        <v>1388.8809999999992</v>
      </c>
      <c r="E30" s="160">
        <v>899.43600000000015</v>
      </c>
      <c r="F30" s="160">
        <v>1170.3490000000002</v>
      </c>
      <c r="G30" s="160">
        <v>1022.7370000000001</v>
      </c>
      <c r="H30" s="160">
        <v>1030.066</v>
      </c>
      <c r="I30" s="160">
        <v>1010.02</v>
      </c>
      <c r="J30" s="160">
        <v>1183.202</v>
      </c>
      <c r="K30" s="231">
        <v>1121.55</v>
      </c>
      <c r="L30" s="272">
        <v>1027.2</v>
      </c>
      <c r="M30" s="160">
        <v>1322.664</v>
      </c>
      <c r="N30" s="160">
        <v>1463.875</v>
      </c>
      <c r="O30" s="156">
        <v>1908.0899999999995</v>
      </c>
      <c r="P30" s="121"/>
      <c r="Q30" s="142">
        <v>1908.0899999999995</v>
      </c>
      <c r="R30" s="156">
        <v>2403.6710000000007</v>
      </c>
    </row>
    <row r="31" spans="1:34" ht="27.75" customHeight="1" thickBot="1" x14ac:dyDescent="0.3">
      <c r="A31" s="140" t="s">
        <v>58</v>
      </c>
      <c r="B31" s="163"/>
      <c r="C31" s="164">
        <f t="shared" ref="C31:O31" si="13">(C30-B30)/B30</f>
        <v>0.28740195099069604</v>
      </c>
      <c r="D31" s="164">
        <f t="shared" si="13"/>
        <v>0.87424480625071677</v>
      </c>
      <c r="E31" s="164">
        <f t="shared" si="13"/>
        <v>-0.35240240164564085</v>
      </c>
      <c r="F31" s="164">
        <f t="shared" si="13"/>
        <v>0.30120319844880566</v>
      </c>
      <c r="G31" s="164">
        <f t="shared" si="13"/>
        <v>-0.12612648022085726</v>
      </c>
      <c r="H31" s="164">
        <f t="shared" si="13"/>
        <v>7.1660651760911652E-3</v>
      </c>
      <c r="I31" s="164">
        <f t="shared" si="13"/>
        <v>-1.9460888913914301E-2</v>
      </c>
      <c r="J31" s="164">
        <f t="shared" si="13"/>
        <v>0.17146393140729888</v>
      </c>
      <c r="K31" s="232">
        <f t="shared" si="13"/>
        <v>-5.2106064729437615E-2</v>
      </c>
      <c r="L31" s="274">
        <f t="shared" si="13"/>
        <v>-8.4124648923364909E-2</v>
      </c>
      <c r="M31" s="164">
        <f t="shared" si="13"/>
        <v>0.28764018691588777</v>
      </c>
      <c r="N31" s="164">
        <f t="shared" si="13"/>
        <v>0.10676256403742751</v>
      </c>
      <c r="O31" s="65">
        <f t="shared" si="13"/>
        <v>0.30345145589616562</v>
      </c>
      <c r="P31" s="16"/>
      <c r="Q31" s="143"/>
      <c r="R31" s="65">
        <f>(R30-Q30)/Q30</f>
        <v>0.25972621836496257</v>
      </c>
    </row>
    <row r="32" spans="1:34" ht="27.75" customHeight="1" x14ac:dyDescent="0.25">
      <c r="A32" s="14" t="s">
        <v>62</v>
      </c>
      <c r="B32" s="165">
        <f>(B28-B30)</f>
        <v>203117.0239999998</v>
      </c>
      <c r="C32" s="166">
        <f t="shared" ref="C32:M32" si="14">(C28-C30)</f>
        <v>204244.86400000018</v>
      </c>
      <c r="D32" s="166">
        <f t="shared" si="14"/>
        <v>198400.41200000027</v>
      </c>
      <c r="E32" s="166">
        <f t="shared" si="14"/>
        <v>227324.11700000009</v>
      </c>
      <c r="F32" s="166">
        <f t="shared" si="14"/>
        <v>264760.33899999998</v>
      </c>
      <c r="G32" s="166">
        <f t="shared" si="14"/>
        <v>296419.00400000002</v>
      </c>
      <c r="H32" s="166">
        <f t="shared" si="14"/>
        <v>312165.44199999998</v>
      </c>
      <c r="I32" s="166">
        <f t="shared" si="14"/>
        <v>318321.61400000006</v>
      </c>
      <c r="J32" s="166">
        <f t="shared" si="14"/>
        <v>312463.31199999998</v>
      </c>
      <c r="K32" s="233">
        <f t="shared" si="14"/>
        <v>291587.27400000009</v>
      </c>
      <c r="L32" s="275">
        <f t="shared" si="14"/>
        <v>334649.34799999959</v>
      </c>
      <c r="M32" s="166">
        <f t="shared" si="14"/>
        <v>344816.77799999999</v>
      </c>
      <c r="N32" s="166">
        <f t="shared" ref="N32:O32" si="15">(N28-N30)</f>
        <v>363008.511</v>
      </c>
      <c r="O32" s="157">
        <f t="shared" si="15"/>
        <v>460327.44400000002</v>
      </c>
      <c r="P32" s="1"/>
      <c r="Q32" s="144">
        <f>Q28-Q30</f>
        <v>460327.44400000002</v>
      </c>
      <c r="R32" s="157">
        <f>R28-R30</f>
        <v>495785.43700000021</v>
      </c>
    </row>
    <row r="33" spans="1:18" ht="27.75" customHeight="1" thickBot="1" x14ac:dyDescent="0.3">
      <c r="A33" s="140" t="s">
        <v>58</v>
      </c>
      <c r="B33" s="163"/>
      <c r="C33" s="164">
        <f t="shared" ref="C33:O33" si="16">(C32-B32)/B32</f>
        <v>5.5526611102788507E-3</v>
      </c>
      <c r="D33" s="164">
        <f t="shared" si="16"/>
        <v>-2.8614927619427914E-2</v>
      </c>
      <c r="E33" s="164">
        <f t="shared" si="16"/>
        <v>0.14578450068944299</v>
      </c>
      <c r="F33" s="164">
        <f t="shared" si="16"/>
        <v>0.16468213973091064</v>
      </c>
      <c r="G33" s="164">
        <f t="shared" si="16"/>
        <v>0.11957480157177182</v>
      </c>
      <c r="H33" s="164">
        <f t="shared" si="16"/>
        <v>5.3122228290059179E-2</v>
      </c>
      <c r="I33" s="164">
        <f t="shared" si="16"/>
        <v>1.972086327223908E-2</v>
      </c>
      <c r="J33" s="164">
        <f t="shared" si="16"/>
        <v>-1.840372045864307E-2</v>
      </c>
      <c r="K33" s="232">
        <f t="shared" si="16"/>
        <v>-6.6811165337708145E-2</v>
      </c>
      <c r="L33" s="274">
        <f t="shared" si="16"/>
        <v>0.14768159600819714</v>
      </c>
      <c r="M33" s="164">
        <f t="shared" si="16"/>
        <v>3.038233918806384E-2</v>
      </c>
      <c r="N33" s="164">
        <f t="shared" si="16"/>
        <v>5.2757679326149283E-2</v>
      </c>
      <c r="O33" s="65">
        <f t="shared" si="16"/>
        <v>0.26808994844751732</v>
      </c>
      <c r="P33" s="16"/>
      <c r="Q33" s="143"/>
      <c r="R33" s="65">
        <f>(R32-Q32)/Q32</f>
        <v>7.7027762437731587E-2</v>
      </c>
    </row>
    <row r="34" spans="1:18" ht="27.75" hidden="1" customHeight="1" thickBot="1" x14ac:dyDescent="0.3">
      <c r="A34" s="128" t="s">
        <v>65</v>
      </c>
      <c r="B34" s="167">
        <f>(B28/B30)</f>
        <v>353.87571164253228</v>
      </c>
      <c r="C34" s="168">
        <f>(C28/C30)</f>
        <v>276.62107592758815</v>
      </c>
      <c r="D34" s="168">
        <f>(D28/D30)</f>
        <v>143.84910802293385</v>
      </c>
      <c r="E34" s="168">
        <f>(E28/E30)</f>
        <v>253.74073641704362</v>
      </c>
      <c r="F34" s="169">
        <f>(F28/F30)</f>
        <v>227.22340771855227</v>
      </c>
      <c r="G34" s="169"/>
      <c r="H34" s="169"/>
      <c r="I34" s="169"/>
      <c r="J34" s="169"/>
      <c r="K34" s="169"/>
      <c r="L34" s="169"/>
      <c r="M34" s="169"/>
      <c r="N34" s="169"/>
      <c r="O34" s="169"/>
      <c r="P34" s="126"/>
      <c r="Q34" s="125">
        <f>(Q28/Q30)</f>
        <v>242.25038336766096</v>
      </c>
      <c r="R34" s="158">
        <f>(R28/R30)</f>
        <v>207.26177084967119</v>
      </c>
    </row>
    <row r="36" spans="1:18" x14ac:dyDescent="0.25">
      <c r="A36" s="9" t="s">
        <v>74</v>
      </c>
    </row>
  </sheetData>
  <mergeCells count="48">
    <mergeCell ref="J3:J4"/>
    <mergeCell ref="K3:K4"/>
    <mergeCell ref="L3:L4"/>
    <mergeCell ref="F3:F4"/>
    <mergeCell ref="A3:A4"/>
    <mergeCell ref="B3:B4"/>
    <mergeCell ref="C3:C4"/>
    <mergeCell ref="D3:D4"/>
    <mergeCell ref="E3:E4"/>
    <mergeCell ref="F14:F15"/>
    <mergeCell ref="G14:G15"/>
    <mergeCell ref="G3:G4"/>
    <mergeCell ref="H3:H4"/>
    <mergeCell ref="I3:I4"/>
    <mergeCell ref="A14:A15"/>
    <mergeCell ref="B14:B15"/>
    <mergeCell ref="C14:C15"/>
    <mergeCell ref="D14:D15"/>
    <mergeCell ref="E14:E15"/>
    <mergeCell ref="J14:J15"/>
    <mergeCell ref="K14:K15"/>
    <mergeCell ref="L14:L15"/>
    <mergeCell ref="M14:M15"/>
    <mergeCell ref="A25:A26"/>
    <mergeCell ref="B25:B26"/>
    <mergeCell ref="C25:C26"/>
    <mergeCell ref="D25:D26"/>
    <mergeCell ref="E25:E26"/>
    <mergeCell ref="F25:F26"/>
    <mergeCell ref="G25:G26"/>
    <mergeCell ref="H25:H26"/>
    <mergeCell ref="H14:H15"/>
    <mergeCell ref="I14:I15"/>
    <mergeCell ref="I25:I26"/>
    <mergeCell ref="J25:J26"/>
    <mergeCell ref="Q25:R25"/>
    <mergeCell ref="Q14:R14"/>
    <mergeCell ref="Q3:R3"/>
    <mergeCell ref="K25:K26"/>
    <mergeCell ref="L25:L26"/>
    <mergeCell ref="M25:M26"/>
    <mergeCell ref="O3:O4"/>
    <mergeCell ref="O14:O15"/>
    <mergeCell ref="O25:O26"/>
    <mergeCell ref="M3:M4"/>
    <mergeCell ref="N3:N4"/>
    <mergeCell ref="N14:N15"/>
    <mergeCell ref="N25:N26"/>
  </mergeCells>
  <conditionalFormatting sqref="Q12:R12">
    <cfRule type="cellIs" dxfId="15" priority="75" operator="greaterThan">
      <formula>0</formula>
    </cfRule>
    <cfRule type="cellIs" dxfId="14" priority="76" operator="lessThan">
      <formula>0</formula>
    </cfRule>
  </conditionalFormatting>
  <conditionalFormatting sqref="B12:O12">
    <cfRule type="cellIs" dxfId="13" priority="73" operator="greaterThan">
      <formula>0</formula>
    </cfRule>
    <cfRule type="cellIs" dxfId="12" priority="74" operator="lessThan">
      <formula>0</formula>
    </cfRule>
  </conditionalFormatting>
  <conditionalFormatting sqref="B23:O23">
    <cfRule type="cellIs" dxfId="11" priority="69" operator="greaterThan">
      <formula>0</formula>
    </cfRule>
    <cfRule type="cellIs" dxfId="10" priority="70" operator="lessThan">
      <formula>0</formula>
    </cfRule>
  </conditionalFormatting>
  <conditionalFormatting sqref="Q23:R23">
    <cfRule type="cellIs" dxfId="9" priority="71" operator="greaterThan">
      <formula>0</formula>
    </cfRule>
    <cfRule type="cellIs" dxfId="8" priority="72" operator="lessThan">
      <formula>0</formula>
    </cfRule>
  </conditionalFormatting>
  <conditionalFormatting sqref="Q34:R34">
    <cfRule type="cellIs" dxfId="7" priority="67" operator="greaterThan">
      <formula>0</formula>
    </cfRule>
    <cfRule type="cellIs" dxfId="6" priority="68" operator="lessThan">
      <formula>0</formula>
    </cfRule>
  </conditionalFormatting>
  <conditionalFormatting sqref="B34:O34">
    <cfRule type="cellIs" dxfId="5" priority="65" operator="greaterThan">
      <formula>0</formula>
    </cfRule>
    <cfRule type="cellIs" dxfId="4" priority="66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ignoredErrors>
    <ignoredError sqref="R10 R21 R32:R33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4" id="{F9C7D59A-DBB9-4FE9-A2C7-BCBEAFC3E8E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63" id="{D35F109C-C61A-417F-9838-D7DAF6E0CD9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</xm:sqref>
        </x14:conditionalFormatting>
        <x14:conditionalFormatting xmlns:xm="http://schemas.microsoft.com/office/excel/2006/main">
          <x14:cfRule type="iconSet" priority="62" id="{A66956AF-FC9D-420D-978A-AE7CE96F86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61" id="{BFA25C74-B2BF-4E53-8863-6EA369C846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60" id="{A3FAA6F9-50EC-4286-8CDD-849D5A0866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9" id="{52D24C94-3373-42AF-BD3D-BF9AC587C0C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R18</xm:sqref>
        </x14:conditionalFormatting>
        <x14:conditionalFormatting xmlns:xm="http://schemas.microsoft.com/office/excel/2006/main">
          <x14:cfRule type="iconSet" priority="58" id="{BF023687-AF9C-420B-8CEF-BB2E39A06AD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57" id="{6303A1F6-DDEC-45A0-BDCA-91FF282AED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56" id="{891BBD59-AC9D-493D-BD99-E1A351E650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55" id="{E27E1925-2BD5-4397-BDB9-47938E2CAC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R29</xm:sqref>
        </x14:conditionalFormatting>
        <x14:conditionalFormatting xmlns:xm="http://schemas.microsoft.com/office/excel/2006/main">
          <x14:cfRule type="iconSet" priority="54" id="{37FAA1FE-A550-4977-810F-44CBB993723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53" id="{A900F5CF-C5B6-4494-AF55-42740F0150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77" id="{924C92F0-E01D-4E1C-B2F0-AA88ABF6DD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R9</xm:sqref>
        </x14:conditionalFormatting>
        <x14:conditionalFormatting xmlns:xm="http://schemas.microsoft.com/office/excel/2006/main">
          <x14:cfRule type="iconSet" priority="78" id="{94D59631-E479-4F70-BF3B-0AF664B8B03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R11</xm:sqref>
        </x14:conditionalFormatting>
        <x14:conditionalFormatting xmlns:xm="http://schemas.microsoft.com/office/excel/2006/main">
          <x14:cfRule type="iconSet" priority="79" id="{3D74A8ED-AD3C-42DF-A34D-67BB4E3902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R20</xm:sqref>
        </x14:conditionalFormatting>
        <x14:conditionalFormatting xmlns:xm="http://schemas.microsoft.com/office/excel/2006/main">
          <x14:cfRule type="iconSet" priority="80" id="{9C79EC98-D39C-46B1-A3B3-63CC8401AE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R22</xm:sqref>
        </x14:conditionalFormatting>
        <x14:conditionalFormatting xmlns:xm="http://schemas.microsoft.com/office/excel/2006/main">
          <x14:cfRule type="iconSet" priority="81" id="{A903C13E-D316-4328-868B-A0F8D7940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R31</xm:sqref>
        </x14:conditionalFormatting>
        <x14:conditionalFormatting xmlns:xm="http://schemas.microsoft.com/office/excel/2006/main">
          <x14:cfRule type="iconSet" priority="82" id="{E20F243F-159C-4C98-A071-D07BF561045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R33</xm:sqref>
        </x14:conditionalFormatting>
        <x14:conditionalFormatting xmlns:xm="http://schemas.microsoft.com/office/excel/2006/main">
          <x14:cfRule type="iconSet" priority="52" id="{26BC2C2C-A7C2-4DF7-9B96-6F451BE56C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51" id="{3B84D7CD-4829-48AF-90EF-EDBEB61892F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50" id="{AB696FCE-375E-4051-AD9E-0389A60CFF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27" id="{79B84A7F-7826-433B-889F-EF7400DC36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N7:O7</xm:sqref>
        </x14:conditionalFormatting>
        <x14:conditionalFormatting xmlns:xm="http://schemas.microsoft.com/office/excel/2006/main">
          <x14:cfRule type="iconSet" priority="26" id="{3912A0CF-CF8E-4288-BBA8-63653AA64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N9:O9</xm:sqref>
        </x14:conditionalFormatting>
        <x14:conditionalFormatting xmlns:xm="http://schemas.microsoft.com/office/excel/2006/main">
          <x14:cfRule type="iconSet" priority="25" id="{BCF7820A-4E68-43DE-AA9E-410C4FBFB0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N11:O11</xm:sqref>
        </x14:conditionalFormatting>
        <x14:conditionalFormatting xmlns:xm="http://schemas.microsoft.com/office/excel/2006/main">
          <x14:cfRule type="iconSet" priority="24" id="{762DEB60-CD7E-41E7-B488-A6D433E1EA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3" id="{EFD67E0D-78DE-404E-84B4-0A7646DE58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2" id="{3775BC67-5AD3-4D69-A599-899C151601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9" id="{57628F2B-4110-438C-91D8-CBD8A117C9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N18:O18</xm:sqref>
        </x14:conditionalFormatting>
        <x14:conditionalFormatting xmlns:xm="http://schemas.microsoft.com/office/excel/2006/main">
          <x14:cfRule type="iconSet" priority="8" id="{DF8C0F06-4BDD-43A8-BC5F-C1FC7DF008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N20:O20</xm:sqref>
        </x14:conditionalFormatting>
        <x14:conditionalFormatting xmlns:xm="http://schemas.microsoft.com/office/excel/2006/main">
          <x14:cfRule type="iconSet" priority="7" id="{278035F3-FEA1-4EEB-8E92-BC2E1315D8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N22:O22</xm:sqref>
        </x14:conditionalFormatting>
        <x14:conditionalFormatting xmlns:xm="http://schemas.microsoft.com/office/excel/2006/main">
          <x14:cfRule type="iconSet" priority="18" id="{78BBCB7D-3E47-4757-9147-356D658B30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17" id="{0700B9FF-0108-4C1C-867E-8742E750D5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16" id="{E606A585-71A1-4756-8F23-2EF92D379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2" id="{90EE6A8C-FDA4-4F02-85F7-9622B976DB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1" id="{F3CC0DC1-F667-4F07-8C60-94681D89E6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0" id="{F99FFDEB-1D60-443E-84BC-EB5905DA8B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6" id="{11B6A35D-825C-4E5F-9B71-06C6C63C24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5" id="{757719FE-30DC-4A87-B453-D499481AF1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4" id="{6471C2BB-C0A3-4612-962B-54A016684E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" id="{D5E4EBE2-F111-4AF3-8E20-F49A7FF40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N29:O29</xm:sqref>
        </x14:conditionalFormatting>
        <x14:conditionalFormatting xmlns:xm="http://schemas.microsoft.com/office/excel/2006/main">
          <x14:cfRule type="iconSet" priority="2" id="{636CB008-8911-46FF-B40E-B028CF011A1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N31:O31</xm:sqref>
        </x14:conditionalFormatting>
        <x14:conditionalFormatting xmlns:xm="http://schemas.microsoft.com/office/excel/2006/main">
          <x14:cfRule type="iconSet" priority="1" id="{DB179441-CCC1-4047-8AD1-E25A4811DA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N33:O33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pageSetUpPr fitToPage="1"/>
  </sheetPr>
  <dimension ref="A1:AT68"/>
  <sheetViews>
    <sheetView showGridLines="0" topLeftCell="A46" workbookViewId="0">
      <selection activeCell="AA51" sqref="AA51:AB62"/>
    </sheetView>
  </sheetViews>
  <sheetFormatPr defaultRowHeight="15" x14ac:dyDescent="0.25"/>
  <cols>
    <col min="1" max="1" width="18.7109375" customWidth="1"/>
    <col min="14" max="14" width="9.85546875" style="50" customWidth="1"/>
    <col min="15" max="15" width="1.7109375" customWidth="1"/>
    <col min="16" max="16" width="18.7109375" hidden="1" customWidth="1"/>
    <col min="29" max="29" width="10.140625" style="50" customWidth="1"/>
    <col min="30" max="30" width="1.7109375" customWidth="1"/>
    <col min="43" max="43" width="9.85546875" style="50" customWidth="1"/>
    <col min="46" max="46" width="9.140625" style="129"/>
  </cols>
  <sheetData>
    <row r="1" spans="1:46" ht="15.75" x14ac:dyDescent="0.25">
      <c r="A1" s="6" t="s">
        <v>111</v>
      </c>
    </row>
    <row r="3" spans="1:46" ht="15.75" thickBot="1" x14ac:dyDescent="0.3">
      <c r="N3" s="130" t="s">
        <v>1</v>
      </c>
      <c r="AC3" s="174">
        <v>1000</v>
      </c>
      <c r="AQ3" s="174" t="s">
        <v>51</v>
      </c>
    </row>
    <row r="4" spans="1:46" ht="20.100000000000001" customHeight="1" x14ac:dyDescent="0.25">
      <c r="A4" s="440" t="s">
        <v>3</v>
      </c>
      <c r="B4" s="442" t="s">
        <v>76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  <c r="N4" s="445" t="s">
        <v>120</v>
      </c>
      <c r="P4" s="443" t="s">
        <v>3</v>
      </c>
      <c r="Q4" s="435" t="s">
        <v>76</v>
      </c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7"/>
      <c r="AC4" s="438" t="s">
        <v>120</v>
      </c>
      <c r="AE4" s="435" t="s">
        <v>76</v>
      </c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7"/>
      <c r="AQ4" s="438" t="s">
        <v>120</v>
      </c>
    </row>
    <row r="5" spans="1:46" ht="20.100000000000001" customHeight="1" thickBot="1" x14ac:dyDescent="0.3">
      <c r="A5" s="441"/>
      <c r="B5" s="120">
        <v>2010</v>
      </c>
      <c r="C5" s="181">
        <v>2011</v>
      </c>
      <c r="D5" s="181">
        <v>2012</v>
      </c>
      <c r="E5" s="181">
        <v>2013</v>
      </c>
      <c r="F5" s="181">
        <v>2014</v>
      </c>
      <c r="G5" s="181">
        <v>2015</v>
      </c>
      <c r="H5" s="181">
        <v>2016</v>
      </c>
      <c r="I5" s="181">
        <v>2017</v>
      </c>
      <c r="J5" s="181">
        <v>2018</v>
      </c>
      <c r="K5" s="181">
        <v>2019</v>
      </c>
      <c r="L5" s="181">
        <v>2020</v>
      </c>
      <c r="M5" s="179">
        <v>2021</v>
      </c>
      <c r="N5" s="446"/>
      <c r="P5" s="444"/>
      <c r="Q5" s="31">
        <v>2010</v>
      </c>
      <c r="R5" s="181">
        <v>2011</v>
      </c>
      <c r="S5" s="181">
        <v>2012</v>
      </c>
      <c r="T5" s="181">
        <v>2013</v>
      </c>
      <c r="U5" s="181">
        <v>2014</v>
      </c>
      <c r="V5" s="181">
        <v>2015</v>
      </c>
      <c r="W5" s="181">
        <v>2016</v>
      </c>
      <c r="X5" s="181">
        <v>2017</v>
      </c>
      <c r="Y5" s="181">
        <v>2018</v>
      </c>
      <c r="Z5" s="181">
        <v>2019</v>
      </c>
      <c r="AA5" s="181">
        <v>2020</v>
      </c>
      <c r="AB5" s="179">
        <v>2021</v>
      </c>
      <c r="AC5" s="439"/>
      <c r="AE5" s="31">
        <v>2010</v>
      </c>
      <c r="AF5" s="181">
        <v>2011</v>
      </c>
      <c r="AG5" s="181">
        <v>2012</v>
      </c>
      <c r="AH5" s="181">
        <v>2013</v>
      </c>
      <c r="AI5" s="181">
        <v>2014</v>
      </c>
      <c r="AJ5" s="181">
        <v>2015</v>
      </c>
      <c r="AK5" s="181">
        <v>2016</v>
      </c>
      <c r="AL5" s="181">
        <v>2017</v>
      </c>
      <c r="AM5" s="236">
        <v>2018</v>
      </c>
      <c r="AN5" s="236">
        <v>2019</v>
      </c>
      <c r="AO5" s="181">
        <v>2020</v>
      </c>
      <c r="AP5" s="179">
        <v>2021</v>
      </c>
      <c r="AQ5" s="439"/>
      <c r="AT5" s="131"/>
    </row>
    <row r="6" spans="1:46" ht="3" customHeight="1" thickBot="1" x14ac:dyDescent="0.3">
      <c r="A6" s="132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75"/>
      <c r="O6" s="8"/>
      <c r="P6" s="132"/>
      <c r="Q6" s="154">
        <v>2010</v>
      </c>
      <c r="R6" s="154">
        <v>2011</v>
      </c>
      <c r="S6" s="154">
        <v>2012</v>
      </c>
      <c r="T6" s="154"/>
      <c r="U6" s="154"/>
      <c r="V6" s="154"/>
      <c r="W6" s="154"/>
      <c r="X6" s="154"/>
      <c r="Y6" s="131"/>
      <c r="Z6" s="131"/>
      <c r="AA6" s="131"/>
      <c r="AB6" s="154"/>
      <c r="AC6" s="173"/>
      <c r="AD6" s="8"/>
      <c r="AE6" s="154"/>
      <c r="AF6" s="154"/>
      <c r="AG6" s="154"/>
      <c r="AH6" s="154"/>
      <c r="AI6" s="154"/>
      <c r="AJ6" s="154"/>
      <c r="AK6" s="154"/>
      <c r="AL6" s="154"/>
      <c r="AM6" s="131"/>
      <c r="AN6" s="131"/>
      <c r="AO6" s="131"/>
      <c r="AP6" s="154"/>
      <c r="AQ6" s="175"/>
    </row>
    <row r="7" spans="1:46" ht="20.100000000000001" customHeight="1" x14ac:dyDescent="0.25">
      <c r="A7" s="147" t="s">
        <v>77</v>
      </c>
      <c r="B7" s="142">
        <v>162618.44999999995</v>
      </c>
      <c r="C7" s="202">
        <v>156534.06999999998</v>
      </c>
      <c r="D7" s="202">
        <v>239190.1999999999</v>
      </c>
      <c r="E7" s="202">
        <v>213768.74999999997</v>
      </c>
      <c r="F7" s="202">
        <v>196345.2</v>
      </c>
      <c r="G7" s="202">
        <v>183217.2099999999</v>
      </c>
      <c r="H7" s="202">
        <v>164354.55999999982</v>
      </c>
      <c r="I7" s="202">
        <v>192935.97999999986</v>
      </c>
      <c r="J7" s="202">
        <v>211445.75</v>
      </c>
      <c r="K7" s="202">
        <v>219278.33000000005</v>
      </c>
      <c r="L7" s="202">
        <v>238978.52999999991</v>
      </c>
      <c r="M7" s="139">
        <v>227112.6399999999</v>
      </c>
      <c r="N7" s="76">
        <f>IF(M7="","",(M7-L7)/L7)</f>
        <v>-4.9652535731975665E-2</v>
      </c>
      <c r="P7" s="134" t="s">
        <v>77</v>
      </c>
      <c r="Q7" s="142">
        <v>37448.925000000003</v>
      </c>
      <c r="R7" s="202">
        <v>38839.965999999986</v>
      </c>
      <c r="S7" s="202">
        <v>43280.928999999975</v>
      </c>
      <c r="T7" s="202">
        <v>45616.113000000012</v>
      </c>
      <c r="U7" s="202">
        <v>47446.346999999972</v>
      </c>
      <c r="V7" s="202">
        <v>44866.651000000042</v>
      </c>
      <c r="W7" s="202">
        <v>44731.008000000016</v>
      </c>
      <c r="X7" s="202">
        <v>48635.341000000037</v>
      </c>
      <c r="Y7" s="202">
        <v>54050.858</v>
      </c>
      <c r="Z7" s="202">
        <v>57478.924000000043</v>
      </c>
      <c r="AA7" s="202">
        <v>63485.803999999982</v>
      </c>
      <c r="AB7" s="139">
        <v>59798.456999999951</v>
      </c>
      <c r="AC7" s="76">
        <f>IF(AB7="","",(AB7-AA7)/AA7)</f>
        <v>-5.808144132505641E-2</v>
      </c>
      <c r="AE7" s="151">
        <f t="shared" ref="AE7:AL7" si="0">(Q7/B7)*10</f>
        <v>2.3028706152346192</v>
      </c>
      <c r="AF7" s="205">
        <f t="shared" si="0"/>
        <v>2.4812467982209876</v>
      </c>
      <c r="AG7" s="205">
        <f t="shared" si="0"/>
        <v>1.8094775204000828</v>
      </c>
      <c r="AH7" s="205">
        <f t="shared" si="0"/>
        <v>2.1338999736865198</v>
      </c>
      <c r="AI7" s="205">
        <f t="shared" si="0"/>
        <v>2.4164760330275441</v>
      </c>
      <c r="AJ7" s="205">
        <f t="shared" si="0"/>
        <v>2.4488229571883595</v>
      </c>
      <c r="AK7" s="205">
        <f t="shared" si="0"/>
        <v>2.7216164857245251</v>
      </c>
      <c r="AL7" s="205">
        <f t="shared" si="0"/>
        <v>2.5208020297717444</v>
      </c>
      <c r="AM7" s="205">
        <f t="shared" ref="AM7:AP22" si="1">(Y7/J7)*10</f>
        <v>2.5562518045408811</v>
      </c>
      <c r="AN7" s="205">
        <f t="shared" si="1"/>
        <v>2.6212769861937577</v>
      </c>
      <c r="AO7" s="205">
        <f t="shared" si="1"/>
        <v>2.6565484355435616</v>
      </c>
      <c r="AP7" s="205">
        <f t="shared" si="1"/>
        <v>2.6329867417330881</v>
      </c>
      <c r="AQ7" s="76">
        <f>IF(AP7="","",(AP7-AO7)/AO7)</f>
        <v>-8.8692882445610133E-3</v>
      </c>
      <c r="AT7"/>
    </row>
    <row r="8" spans="1:46" ht="20.100000000000001" customHeight="1" x14ac:dyDescent="0.25">
      <c r="A8" s="148" t="s">
        <v>78</v>
      </c>
      <c r="B8" s="144">
        <v>161664.07999999981</v>
      </c>
      <c r="C8" s="203">
        <v>214997.14</v>
      </c>
      <c r="D8" s="203">
        <v>230196.23999999993</v>
      </c>
      <c r="E8" s="203">
        <v>260171.31000000006</v>
      </c>
      <c r="F8" s="203">
        <v>219768.14999999994</v>
      </c>
      <c r="G8" s="203">
        <v>191622.89999999979</v>
      </c>
      <c r="H8" s="203">
        <v>187100.07000000012</v>
      </c>
      <c r="I8" s="203">
        <v>187560.18000000008</v>
      </c>
      <c r="J8" s="203">
        <v>245913.44</v>
      </c>
      <c r="K8" s="203">
        <v>226330.75999999989</v>
      </c>
      <c r="L8" s="203">
        <v>217081.86999999988</v>
      </c>
      <c r="M8" s="3">
        <v>232262.33999999991</v>
      </c>
      <c r="N8" s="67">
        <f t="shared" ref="N8:N23" si="2">IF(M8="","",(M8-L8)/L8)</f>
        <v>6.9929699794828742E-2</v>
      </c>
      <c r="P8" s="134" t="s">
        <v>78</v>
      </c>
      <c r="Q8" s="144">
        <v>39208.55799999999</v>
      </c>
      <c r="R8" s="203">
        <v>43534.874999999993</v>
      </c>
      <c r="S8" s="203">
        <v>46936.957999999977</v>
      </c>
      <c r="T8" s="203">
        <v>51921.968000000052</v>
      </c>
      <c r="U8" s="203">
        <v>51933.389000000017</v>
      </c>
      <c r="V8" s="203">
        <v>46937.144999999968</v>
      </c>
      <c r="W8" s="203">
        <v>48461.340000000011</v>
      </c>
      <c r="X8" s="203">
        <v>48751.319999999949</v>
      </c>
      <c r="Y8" s="203">
        <v>57358.343000000001</v>
      </c>
      <c r="Z8" s="203">
        <v>60378.147999999928</v>
      </c>
      <c r="AA8" s="203">
        <v>54982.760999999962</v>
      </c>
      <c r="AB8" s="3">
        <v>61210.273000000037</v>
      </c>
      <c r="AC8" s="67">
        <f t="shared" ref="AC8:AC23" si="3">IF(AB8="","",(AB8-AA8)/AA8)</f>
        <v>0.1132629916493295</v>
      </c>
      <c r="AE8" s="152">
        <f t="shared" ref="AE8:AE22" si="4">(Q8/B8)*10</f>
        <v>2.425310433832923</v>
      </c>
      <c r="AF8" s="206">
        <f t="shared" ref="AF8:AF22" si="5">(R8/C8)*10</f>
        <v>2.0249048429202356</v>
      </c>
      <c r="AG8" s="206">
        <f t="shared" ref="AG8:AG22" si="6">(S8/D8)*10</f>
        <v>2.0389975961379729</v>
      </c>
      <c r="AH8" s="206">
        <f t="shared" ref="AH8:AH22" si="7">(T8/E8)*10</f>
        <v>1.9956838438488873</v>
      </c>
      <c r="AI8" s="206">
        <f t="shared" ref="AI8:AI22" si="8">(U8/F8)*10</f>
        <v>2.3630989749879605</v>
      </c>
      <c r="AJ8" s="206">
        <f t="shared" ref="AJ8:AJ22" si="9">(V8/G8)*10</f>
        <v>2.4494538492006965</v>
      </c>
      <c r="AK8" s="206">
        <f t="shared" ref="AK8:AK22" si="10">(W8/H8)*10</f>
        <v>2.5901294424956642</v>
      </c>
      <c r="AL8" s="206">
        <f t="shared" ref="AL8:AL22" si="11">(X8/I8)*10</f>
        <v>2.5992361491655602</v>
      </c>
      <c r="AM8" s="206">
        <f t="shared" si="1"/>
        <v>2.332460682100173</v>
      </c>
      <c r="AN8" s="206">
        <f t="shared" si="1"/>
        <v>2.6676951908790461</v>
      </c>
      <c r="AO8" s="206">
        <f t="shared" si="1"/>
        <v>2.5328122058281508</v>
      </c>
      <c r="AP8" s="206">
        <f t="shared" ref="AP8" si="12">(AB8/M8)*10</f>
        <v>2.6353937965147538</v>
      </c>
      <c r="AQ8" s="67">
        <f t="shared" ref="AQ8" si="13">IF(AP8="","",(AP8-AO8)/AO8)</f>
        <v>4.0501064567896775E-2</v>
      </c>
      <c r="AT8"/>
    </row>
    <row r="9" spans="1:46" ht="20.100000000000001" customHeight="1" x14ac:dyDescent="0.25">
      <c r="A9" s="148" t="s">
        <v>79</v>
      </c>
      <c r="B9" s="144">
        <v>247651.7600000001</v>
      </c>
      <c r="C9" s="203">
        <v>229392.75000000003</v>
      </c>
      <c r="D9" s="203">
        <v>306569.51000000007</v>
      </c>
      <c r="E9" s="203">
        <v>231638.53999999992</v>
      </c>
      <c r="F9" s="203">
        <v>216803.50000000012</v>
      </c>
      <c r="G9" s="203">
        <v>258485.74000000011</v>
      </c>
      <c r="H9" s="203">
        <v>249519.08999999994</v>
      </c>
      <c r="I9" s="203">
        <v>240693.52999999991</v>
      </c>
      <c r="J9" s="203">
        <v>242853</v>
      </c>
      <c r="K9" s="203">
        <v>231554.96000000011</v>
      </c>
      <c r="L9" s="203">
        <v>255533.76999999979</v>
      </c>
      <c r="M9" s="3">
        <v>311526.70000000054</v>
      </c>
      <c r="N9" s="67">
        <f t="shared" si="2"/>
        <v>0.21912144919241319</v>
      </c>
      <c r="P9" s="134" t="s">
        <v>79</v>
      </c>
      <c r="Q9" s="144">
        <v>51168.47700000005</v>
      </c>
      <c r="R9" s="203">
        <v>49454.935999999994</v>
      </c>
      <c r="S9" s="203">
        <v>57419.120999999985</v>
      </c>
      <c r="T9" s="203">
        <v>50259.945</v>
      </c>
      <c r="U9" s="203">
        <v>50881.621999999916</v>
      </c>
      <c r="V9" s="203">
        <v>62257.105999999985</v>
      </c>
      <c r="W9" s="203">
        <v>56423.886000000035</v>
      </c>
      <c r="X9" s="203">
        <v>66075.244999999908</v>
      </c>
      <c r="Y9" s="203">
        <v>64577.565999999999</v>
      </c>
      <c r="Z9" s="203">
        <v>61804.521999999954</v>
      </c>
      <c r="AA9" s="203">
        <v>66953.59299999995</v>
      </c>
      <c r="AB9" s="3">
        <v>86739.841999999859</v>
      </c>
      <c r="AC9" s="67">
        <f t="shared" si="3"/>
        <v>0.29552184003030163</v>
      </c>
      <c r="AE9" s="152">
        <f t="shared" si="4"/>
        <v>2.0661463096406028</v>
      </c>
      <c r="AF9" s="206">
        <f t="shared" si="5"/>
        <v>2.1559066709824086</v>
      </c>
      <c r="AG9" s="206">
        <f t="shared" si="6"/>
        <v>1.8729560222737081</v>
      </c>
      <c r="AH9" s="206">
        <f t="shared" si="7"/>
        <v>2.1697574591861963</v>
      </c>
      <c r="AI9" s="206">
        <f t="shared" si="8"/>
        <v>2.3469003959806871</v>
      </c>
      <c r="AJ9" s="206">
        <f t="shared" si="9"/>
        <v>2.4085315499415931</v>
      </c>
      <c r="AK9" s="206">
        <f t="shared" si="10"/>
        <v>2.2613053774763308</v>
      </c>
      <c r="AL9" s="206">
        <f t="shared" si="11"/>
        <v>2.7452023741560456</v>
      </c>
      <c r="AM9" s="206">
        <f t="shared" si="1"/>
        <v>2.6591216085450871</v>
      </c>
      <c r="AN9" s="206">
        <f t="shared" si="1"/>
        <v>2.6691081028883996</v>
      </c>
      <c r="AO9" s="206">
        <f t="shared" si="1"/>
        <v>2.6201465661466194</v>
      </c>
      <c r="AP9" s="206">
        <f t="shared" ref="AP9" si="14">(AB9/M9)*10</f>
        <v>2.7843469596666903</v>
      </c>
      <c r="AQ9" s="67">
        <f t="shared" ref="AQ9" si="15">IF(AP9="","",(AP9-AO9)/AO9)</f>
        <v>6.2668400173336899E-2</v>
      </c>
      <c r="AT9"/>
    </row>
    <row r="10" spans="1:46" ht="20.100000000000001" customHeight="1" x14ac:dyDescent="0.25">
      <c r="A10" s="148" t="s">
        <v>80</v>
      </c>
      <c r="B10" s="144">
        <v>215335.86</v>
      </c>
      <c r="C10" s="203">
        <v>234500.52</v>
      </c>
      <c r="D10" s="203">
        <v>245047.83999999971</v>
      </c>
      <c r="E10" s="203">
        <v>295201.40999999992</v>
      </c>
      <c r="F10" s="203">
        <v>217619.5400000001</v>
      </c>
      <c r="G10" s="203">
        <v>264598.62000000005</v>
      </c>
      <c r="H10" s="203">
        <v>251369.34000000005</v>
      </c>
      <c r="I10" s="203">
        <v>225265.57000000021</v>
      </c>
      <c r="J10" s="203">
        <v>280278.36</v>
      </c>
      <c r="K10" s="203">
        <v>242604.24999999974</v>
      </c>
      <c r="L10" s="203">
        <v>221930.11999999973</v>
      </c>
      <c r="M10" s="3">
        <v>287139.19999999966</v>
      </c>
      <c r="N10" s="67">
        <f t="shared" si="2"/>
        <v>0.29382708394876733</v>
      </c>
      <c r="P10" s="134" t="s">
        <v>80</v>
      </c>
      <c r="Q10" s="144">
        <v>46025.074999999961</v>
      </c>
      <c r="R10" s="203">
        <v>44904.889000000003</v>
      </c>
      <c r="S10" s="203">
        <v>48943.746000000036</v>
      </c>
      <c r="T10" s="203">
        <v>56740.441000000035</v>
      </c>
      <c r="U10" s="203">
        <v>53780.95900000001</v>
      </c>
      <c r="V10" s="203">
        <v>62171.204999999944</v>
      </c>
      <c r="W10" s="203">
        <v>54315.156000000032</v>
      </c>
      <c r="X10" s="203">
        <v>53392.404000000024</v>
      </c>
      <c r="Y10" s="203">
        <v>64781.760000000002</v>
      </c>
      <c r="Z10" s="203">
        <v>61456.496999999916</v>
      </c>
      <c r="AA10" s="203">
        <v>59545.284999999967</v>
      </c>
      <c r="AB10" s="3">
        <v>77211.850000000079</v>
      </c>
      <c r="AC10" s="67">
        <f t="shared" si="3"/>
        <v>0.29669124935752883</v>
      </c>
      <c r="AE10" s="152">
        <f t="shared" si="4"/>
        <v>2.1373623046342565</v>
      </c>
      <c r="AF10" s="206">
        <f t="shared" si="5"/>
        <v>1.914916393362369</v>
      </c>
      <c r="AG10" s="206">
        <f t="shared" si="6"/>
        <v>1.9973139122548518</v>
      </c>
      <c r="AH10" s="206">
        <f t="shared" si="7"/>
        <v>1.9220924791653282</v>
      </c>
      <c r="AI10" s="206">
        <f t="shared" si="8"/>
        <v>2.4713295046942929</v>
      </c>
      <c r="AJ10" s="206">
        <f t="shared" si="9"/>
        <v>2.3496420729631899</v>
      </c>
      <c r="AK10" s="206">
        <f t="shared" si="10"/>
        <v>2.160770919794754</v>
      </c>
      <c r="AL10" s="206">
        <f t="shared" si="11"/>
        <v>2.3701981621070618</v>
      </c>
      <c r="AM10" s="206">
        <f t="shared" si="1"/>
        <v>2.3113364870552262</v>
      </c>
      <c r="AN10" s="206">
        <f t="shared" si="1"/>
        <v>2.5331995214428424</v>
      </c>
      <c r="AO10" s="206">
        <f t="shared" si="1"/>
        <v>2.6830646061021386</v>
      </c>
      <c r="AP10" s="206">
        <f t="shared" ref="AP10" si="16">(AB10/M10)*10</f>
        <v>2.6890041485105542</v>
      </c>
      <c r="AQ10" s="67">
        <f t="shared" ref="AQ10" si="17">IF(AP10="","",(AP10-AO10)/AO10)</f>
        <v>2.2137157617849582E-3</v>
      </c>
      <c r="AT10"/>
    </row>
    <row r="11" spans="1:46" ht="20.100000000000001" customHeight="1" x14ac:dyDescent="0.25">
      <c r="A11" s="148" t="s">
        <v>81</v>
      </c>
      <c r="B11" s="144">
        <v>222013.68</v>
      </c>
      <c r="C11" s="203">
        <v>263893.25999999989</v>
      </c>
      <c r="D11" s="203">
        <v>299190.6300000003</v>
      </c>
      <c r="E11" s="203">
        <v>256106.34999999966</v>
      </c>
      <c r="F11" s="203">
        <v>230811.05</v>
      </c>
      <c r="G11" s="203">
        <v>216672.04999999973</v>
      </c>
      <c r="H11" s="203">
        <v>236802.16999999972</v>
      </c>
      <c r="I11" s="203">
        <v>260243.39000000019</v>
      </c>
      <c r="J11" s="203">
        <v>262127.07</v>
      </c>
      <c r="K11" s="203">
        <v>281547.48000000021</v>
      </c>
      <c r="L11" s="203">
        <v>229388.94999999992</v>
      </c>
      <c r="M11" s="3">
        <v>289737.4499999996</v>
      </c>
      <c r="N11" s="67">
        <f t="shared" si="2"/>
        <v>0.26308372744197006</v>
      </c>
      <c r="P11" s="134" t="s">
        <v>81</v>
      </c>
      <c r="Q11" s="144">
        <v>47205.19600000004</v>
      </c>
      <c r="R11" s="203">
        <v>52842.769000000008</v>
      </c>
      <c r="S11" s="203">
        <v>54431.923000000046</v>
      </c>
      <c r="T11" s="203">
        <v>55981.48</v>
      </c>
      <c r="U11" s="203">
        <v>55053.410000000054</v>
      </c>
      <c r="V11" s="203">
        <v>55267.650999999962</v>
      </c>
      <c r="W11" s="203">
        <v>56035.015999999938</v>
      </c>
      <c r="X11" s="203">
        <v>66317.002000000022</v>
      </c>
      <c r="Y11" s="203">
        <v>64324.446000000004</v>
      </c>
      <c r="Z11" s="203">
        <v>68453.83000000006</v>
      </c>
      <c r="AA11" s="203">
        <v>58256.008000000045</v>
      </c>
      <c r="AB11" s="3">
        <v>77243.608000000022</v>
      </c>
      <c r="AC11" s="67">
        <f t="shared" si="3"/>
        <v>0.3259337646341981</v>
      </c>
      <c r="AE11" s="152">
        <f t="shared" si="4"/>
        <v>2.1262291584914967</v>
      </c>
      <c r="AF11" s="206">
        <f t="shared" si="5"/>
        <v>2.002429656596763</v>
      </c>
      <c r="AG11" s="206">
        <f t="shared" si="6"/>
        <v>1.8193057382846511</v>
      </c>
      <c r="AH11" s="206">
        <f t="shared" si="7"/>
        <v>2.185868487837185</v>
      </c>
      <c r="AI11" s="206">
        <f t="shared" si="8"/>
        <v>2.3852155258597914</v>
      </c>
      <c r="AJ11" s="206">
        <f t="shared" si="9"/>
        <v>2.5507512851796084</v>
      </c>
      <c r="AK11" s="206">
        <f t="shared" si="10"/>
        <v>2.366321896458973</v>
      </c>
      <c r="AL11" s="206">
        <f t="shared" si="11"/>
        <v>2.5482684497769559</v>
      </c>
      <c r="AM11" s="206">
        <f t="shared" si="1"/>
        <v>2.4539413651554569</v>
      </c>
      <c r="AN11" s="206">
        <f t="shared" si="1"/>
        <v>2.4313423085868151</v>
      </c>
      <c r="AO11" s="206">
        <f t="shared" si="1"/>
        <v>2.5396170129380713</v>
      </c>
      <c r="AP11" s="206">
        <f t="shared" ref="AP11" si="18">(AB11/M11)*10</f>
        <v>2.6659863265863675</v>
      </c>
      <c r="AQ11" s="67">
        <f t="shared" ref="AQ11" si="19">IF(AP11="","",(AP11-AO11)/AO11)</f>
        <v>4.9759201093908287E-2</v>
      </c>
      <c r="AT11"/>
    </row>
    <row r="12" spans="1:46" ht="20.100000000000001" customHeight="1" x14ac:dyDescent="0.25">
      <c r="A12" s="148" t="s">
        <v>82</v>
      </c>
      <c r="B12" s="144">
        <v>215680.73000000007</v>
      </c>
      <c r="C12" s="203">
        <v>298357.37000000005</v>
      </c>
      <c r="D12" s="203">
        <v>243274.90999999974</v>
      </c>
      <c r="E12" s="203">
        <v>242334.35000000021</v>
      </c>
      <c r="F12" s="203">
        <v>229301.40999999997</v>
      </c>
      <c r="G12" s="203">
        <v>227631.27999999985</v>
      </c>
      <c r="H12" s="203">
        <v>210795.03999999986</v>
      </c>
      <c r="I12" s="203">
        <v>279141.12000000017</v>
      </c>
      <c r="J12" s="203">
        <v>254074.62</v>
      </c>
      <c r="K12" s="203">
        <v>214797.02000000022</v>
      </c>
      <c r="L12" s="203">
        <v>270265.60999999958</v>
      </c>
      <c r="M12" s="3">
        <v>280981.16999999975</v>
      </c>
      <c r="N12" s="67">
        <f t="shared" si="2"/>
        <v>3.9648255654872955E-2</v>
      </c>
      <c r="P12" s="134" t="s">
        <v>82</v>
      </c>
      <c r="Q12" s="144">
        <v>45837.497000000039</v>
      </c>
      <c r="R12" s="203">
        <v>51105.701000000001</v>
      </c>
      <c r="S12" s="203">
        <v>50899.00499999999</v>
      </c>
      <c r="T12" s="203">
        <v>50438.382000000049</v>
      </c>
      <c r="U12" s="203">
        <v>52151.921999999926</v>
      </c>
      <c r="V12" s="203">
        <v>56091.163000000008</v>
      </c>
      <c r="W12" s="203">
        <v>52714.073000000055</v>
      </c>
      <c r="X12" s="203">
        <v>64528.730000000025</v>
      </c>
      <c r="Y12" s="203">
        <v>62742.375</v>
      </c>
      <c r="Z12" s="203">
        <v>55571.388000000043</v>
      </c>
      <c r="AA12" s="203">
        <v>66351.210999999865</v>
      </c>
      <c r="AB12" s="3">
        <v>74566.506000000139</v>
      </c>
      <c r="AC12" s="67">
        <f t="shared" si="3"/>
        <v>0.12381529856328156</v>
      </c>
      <c r="AE12" s="152">
        <f t="shared" si="4"/>
        <v>2.1252476751168277</v>
      </c>
      <c r="AF12" s="206">
        <f t="shared" si="5"/>
        <v>1.7129022487361378</v>
      </c>
      <c r="AG12" s="206">
        <f t="shared" si="6"/>
        <v>2.0922422702776888</v>
      </c>
      <c r="AH12" s="206">
        <f t="shared" si="7"/>
        <v>2.0813550369561726</v>
      </c>
      <c r="AI12" s="206">
        <f t="shared" si="8"/>
        <v>2.2743829617096525</v>
      </c>
      <c r="AJ12" s="206">
        <f t="shared" si="9"/>
        <v>2.4641236916121563</v>
      </c>
      <c r="AK12" s="206">
        <f t="shared" si="10"/>
        <v>2.5007264402426213</v>
      </c>
      <c r="AL12" s="206">
        <f t="shared" si="11"/>
        <v>2.3116884391665402</v>
      </c>
      <c r="AM12" s="206">
        <f t="shared" si="1"/>
        <v>2.469446771188716</v>
      </c>
      <c r="AN12" s="206">
        <f t="shared" si="1"/>
        <v>2.5871582389737058</v>
      </c>
      <c r="AO12" s="206">
        <f t="shared" si="1"/>
        <v>2.4550371392053902</v>
      </c>
      <c r="AP12" s="206">
        <f t="shared" ref="AP12" si="20">(AB12/M12)*10</f>
        <v>2.6537901454392907</v>
      </c>
      <c r="AQ12" s="67">
        <f t="shared" ref="AQ12" si="21">IF(AP12="","",(AP12-AO12)/AO12)</f>
        <v>8.0957229957926369E-2</v>
      </c>
      <c r="AT12"/>
    </row>
    <row r="13" spans="1:46" ht="20.100000000000001" customHeight="1" x14ac:dyDescent="0.25">
      <c r="A13" s="148" t="s">
        <v>83</v>
      </c>
      <c r="B13" s="144">
        <v>248639.30000000008</v>
      </c>
      <c r="C13" s="203">
        <v>301296.24000000011</v>
      </c>
      <c r="D13" s="203">
        <v>302219.03000000003</v>
      </c>
      <c r="E13" s="203">
        <v>271364.13999999984</v>
      </c>
      <c r="F13" s="203">
        <v>280219.00999999989</v>
      </c>
      <c r="G13" s="203">
        <v>268822.42000000004</v>
      </c>
      <c r="H13" s="203">
        <v>250739.99</v>
      </c>
      <c r="I13" s="203">
        <v>253691.20000000013</v>
      </c>
      <c r="J13" s="203">
        <v>257419.71</v>
      </c>
      <c r="K13" s="203">
        <v>275641.55999999971</v>
      </c>
      <c r="L13" s="203">
        <v>333531.0900000002</v>
      </c>
      <c r="M13" s="3">
        <v>287187.74000000022</v>
      </c>
      <c r="N13" s="67">
        <f t="shared" si="2"/>
        <v>-0.13894761654753068</v>
      </c>
      <c r="P13" s="134" t="s">
        <v>83</v>
      </c>
      <c r="Q13" s="144">
        <v>54364.509000000027</v>
      </c>
      <c r="R13" s="203">
        <v>59788.318999999996</v>
      </c>
      <c r="S13" s="203">
        <v>62714.63899999993</v>
      </c>
      <c r="T13" s="203">
        <v>65018.055000000037</v>
      </c>
      <c r="U13" s="203">
        <v>69122.01800000004</v>
      </c>
      <c r="V13" s="203">
        <v>69013.110000000117</v>
      </c>
      <c r="W13" s="203">
        <v>62444.103999999985</v>
      </c>
      <c r="X13" s="203">
        <v>64721.649999999972</v>
      </c>
      <c r="Y13" s="203">
        <v>68976.123999999996</v>
      </c>
      <c r="Z13" s="203">
        <v>78608.732000000018</v>
      </c>
      <c r="AA13" s="203">
        <v>87158.587</v>
      </c>
      <c r="AB13" s="3">
        <v>82701.739000000161</v>
      </c>
      <c r="AC13" s="67">
        <f t="shared" si="3"/>
        <v>-5.1134927187379005E-2</v>
      </c>
      <c r="AE13" s="152">
        <f t="shared" si="4"/>
        <v>2.1864809384518056</v>
      </c>
      <c r="AF13" s="206">
        <f t="shared" si="5"/>
        <v>1.9843699011975713</v>
      </c>
      <c r="AG13" s="206">
        <f t="shared" si="6"/>
        <v>2.0751386502696381</v>
      </c>
      <c r="AH13" s="206">
        <f t="shared" si="7"/>
        <v>2.3959707793373171</v>
      </c>
      <c r="AI13" s="206">
        <f t="shared" si="8"/>
        <v>2.4667140890976693</v>
      </c>
      <c r="AJ13" s="206">
        <f t="shared" si="9"/>
        <v>2.5672378814237335</v>
      </c>
      <c r="AK13" s="206">
        <f t="shared" si="10"/>
        <v>2.490392697231901</v>
      </c>
      <c r="AL13" s="206">
        <f t="shared" si="11"/>
        <v>2.5511980707253517</v>
      </c>
      <c r="AM13" s="206">
        <f t="shared" si="1"/>
        <v>2.6795199171034727</v>
      </c>
      <c r="AN13" s="206">
        <f t="shared" si="1"/>
        <v>2.8518461439559442</v>
      </c>
      <c r="AO13" s="206">
        <f t="shared" si="1"/>
        <v>2.6132072725214295</v>
      </c>
      <c r="AP13" s="206">
        <f t="shared" ref="AP13:AP14" si="22">(AB13/M13)*10</f>
        <v>2.8797099416569836</v>
      </c>
      <c r="AQ13" s="67">
        <f t="shared" ref="AQ13:AQ14" si="23">IF(AP13="","",(AP13-AO13)/AO13)</f>
        <v>0.1019829815789588</v>
      </c>
      <c r="AT13"/>
    </row>
    <row r="14" spans="1:46" ht="20.100000000000001" customHeight="1" x14ac:dyDescent="0.25">
      <c r="A14" s="148" t="s">
        <v>84</v>
      </c>
      <c r="B14" s="144">
        <v>188089.6999999999</v>
      </c>
      <c r="C14" s="203">
        <v>220263.89</v>
      </c>
      <c r="D14" s="203">
        <v>238438.41000000006</v>
      </c>
      <c r="E14" s="203">
        <v>192903.74999999985</v>
      </c>
      <c r="F14" s="203">
        <v>168311.4199999999</v>
      </c>
      <c r="G14" s="203">
        <v>186814.79000000024</v>
      </c>
      <c r="H14" s="203">
        <v>210170.4499999999</v>
      </c>
      <c r="I14" s="203">
        <v>215685.8899999999</v>
      </c>
      <c r="J14" s="203">
        <v>216097.52</v>
      </c>
      <c r="K14" s="203">
        <v>196206.75000000006</v>
      </c>
      <c r="L14" s="203">
        <v>214684.44000000015</v>
      </c>
      <c r="M14" s="3">
        <v>235940.3999999997</v>
      </c>
      <c r="N14" s="67">
        <f t="shared" si="2"/>
        <v>9.9010249648272319E-2</v>
      </c>
      <c r="P14" s="134" t="s">
        <v>84</v>
      </c>
      <c r="Q14" s="144">
        <v>39184.329000000012</v>
      </c>
      <c r="R14" s="203">
        <v>43186.20999999997</v>
      </c>
      <c r="S14" s="203">
        <v>48896.256000000016</v>
      </c>
      <c r="T14" s="203">
        <v>49231.409</v>
      </c>
      <c r="U14" s="203">
        <v>41790.908999999992</v>
      </c>
      <c r="V14" s="203">
        <v>45062.92500000001</v>
      </c>
      <c r="W14" s="203">
        <v>49976.91399999999</v>
      </c>
      <c r="X14" s="203">
        <v>51045.44799999996</v>
      </c>
      <c r="Y14" s="203">
        <v>55934.430999999997</v>
      </c>
      <c r="Z14" s="203">
        <v>52837.047999999988</v>
      </c>
      <c r="AA14" s="203">
        <v>57801.853999999985</v>
      </c>
      <c r="AB14" s="3">
        <v>61137.436999999954</v>
      </c>
      <c r="AC14" s="67">
        <f t="shared" si="3"/>
        <v>5.7707197419653189E-2</v>
      </c>
      <c r="AE14" s="152">
        <f t="shared" si="4"/>
        <v>2.0832788291969222</v>
      </c>
      <c r="AF14" s="206">
        <f t="shared" si="5"/>
        <v>1.9606577364996127</v>
      </c>
      <c r="AG14" s="206">
        <f t="shared" si="6"/>
        <v>2.0506870516373601</v>
      </c>
      <c r="AH14" s="206">
        <f t="shared" si="7"/>
        <v>2.5521229628765663</v>
      </c>
      <c r="AI14" s="206">
        <f t="shared" si="8"/>
        <v>2.4829514836248197</v>
      </c>
      <c r="AJ14" s="206">
        <f t="shared" si="9"/>
        <v>2.412171166961671</v>
      </c>
      <c r="AK14" s="206">
        <f t="shared" si="10"/>
        <v>2.3779229668109867</v>
      </c>
      <c r="AL14" s="206">
        <f t="shared" si="11"/>
        <v>2.3666568081945454</v>
      </c>
      <c r="AM14" s="206">
        <f t="shared" si="1"/>
        <v>2.5883883813196928</v>
      </c>
      <c r="AN14" s="206">
        <f t="shared" si="1"/>
        <v>2.692927129163496</v>
      </c>
      <c r="AO14" s="206">
        <f t="shared" si="1"/>
        <v>2.6924100321383304</v>
      </c>
      <c r="AP14" s="206">
        <f t="shared" si="22"/>
        <v>2.5912237582033444</v>
      </c>
      <c r="AQ14" s="67">
        <f t="shared" si="23"/>
        <v>-3.7582044609536389E-2</v>
      </c>
      <c r="AT14"/>
    </row>
    <row r="15" spans="1:46" ht="20.100000000000001" customHeight="1" x14ac:dyDescent="0.25">
      <c r="A15" s="148" t="s">
        <v>85</v>
      </c>
      <c r="B15" s="144">
        <v>276286.43999999977</v>
      </c>
      <c r="C15" s="203">
        <v>291231.52999999991</v>
      </c>
      <c r="D15" s="203">
        <v>295760.24000000017</v>
      </c>
      <c r="E15" s="203">
        <v>290599.48999999982</v>
      </c>
      <c r="F15" s="203">
        <v>290227.67999999964</v>
      </c>
      <c r="G15" s="203">
        <v>248925.34999999977</v>
      </c>
      <c r="H15" s="203">
        <v>261926.87000000026</v>
      </c>
      <c r="I15" s="203">
        <v>267823.90999999992</v>
      </c>
      <c r="J15" s="203">
        <v>219687.75</v>
      </c>
      <c r="K15" s="203">
        <v>266084.85000000027</v>
      </c>
      <c r="L15" s="203">
        <v>301265.00000000035</v>
      </c>
      <c r="M15" s="3">
        <v>281095.47000000026</v>
      </c>
      <c r="N15" s="67">
        <f t="shared" si="2"/>
        <v>-6.6949463097273371E-2</v>
      </c>
      <c r="P15" s="134" t="s">
        <v>85</v>
      </c>
      <c r="Q15" s="144">
        <v>64657.764999999978</v>
      </c>
      <c r="R15" s="203">
        <v>67014.460999999996</v>
      </c>
      <c r="S15" s="203">
        <v>62417.526999999995</v>
      </c>
      <c r="T15" s="203">
        <v>71596.117000000057</v>
      </c>
      <c r="U15" s="203">
        <v>76295.819000000003</v>
      </c>
      <c r="V15" s="203">
        <v>70793.574000000022</v>
      </c>
      <c r="W15" s="203">
        <v>69809.002000000037</v>
      </c>
      <c r="X15" s="203">
        <v>71866.597999999954</v>
      </c>
      <c r="Y15" s="203">
        <v>67502.441000000006</v>
      </c>
      <c r="Z15" s="203">
        <v>79059.753999999943</v>
      </c>
      <c r="AA15" s="203">
        <v>84581.715000000026</v>
      </c>
      <c r="AB15" s="3">
        <v>88604.831999999893</v>
      </c>
      <c r="AC15" s="67">
        <f t="shared" si="3"/>
        <v>4.7564854886187474E-2</v>
      </c>
      <c r="AE15" s="152">
        <f t="shared" si="4"/>
        <v>2.3402438787802988</v>
      </c>
      <c r="AF15" s="206">
        <f t="shared" si="5"/>
        <v>2.3010716250400503</v>
      </c>
      <c r="AG15" s="206">
        <f t="shared" si="6"/>
        <v>2.1104096683178226</v>
      </c>
      <c r="AH15" s="206">
        <f t="shared" si="7"/>
        <v>2.4637385633402213</v>
      </c>
      <c r="AI15" s="206">
        <f t="shared" si="8"/>
        <v>2.6288264096656837</v>
      </c>
      <c r="AJ15" s="206">
        <f t="shared" si="9"/>
        <v>2.843968041021137</v>
      </c>
      <c r="AK15" s="206">
        <f t="shared" si="10"/>
        <v>2.6652096442033595</v>
      </c>
      <c r="AL15" s="206">
        <f t="shared" si="11"/>
        <v>2.6833525804324183</v>
      </c>
      <c r="AM15" s="206">
        <f t="shared" si="1"/>
        <v>3.0726538461976149</v>
      </c>
      <c r="AN15" s="206">
        <f t="shared" si="1"/>
        <v>2.9712234274142202</v>
      </c>
      <c r="AO15" s="206">
        <f t="shared" si="1"/>
        <v>2.8075519891125729</v>
      </c>
      <c r="AP15" s="206">
        <f t="shared" ref="AP15" si="24">(AB15/M15)*10</f>
        <v>3.1521259307380447</v>
      </c>
      <c r="AQ15" s="67">
        <f t="shared" ref="AQ15" si="25">IF(AP15="","",(AP15-AO15)/AO15)</f>
        <v>0.12273109917882118</v>
      </c>
      <c r="AT15"/>
    </row>
    <row r="16" spans="1:46" ht="20.100000000000001" customHeight="1" x14ac:dyDescent="0.25">
      <c r="A16" s="148" t="s">
        <v>86</v>
      </c>
      <c r="B16" s="144">
        <v>218413.52999999985</v>
      </c>
      <c r="C16" s="203">
        <v>269385.36999999994</v>
      </c>
      <c r="D16" s="203">
        <v>357795.17000000092</v>
      </c>
      <c r="E16" s="203">
        <v>308575.81999999948</v>
      </c>
      <c r="F16" s="203">
        <v>305395.48999999964</v>
      </c>
      <c r="G16" s="203">
        <v>278553.34999999945</v>
      </c>
      <c r="H16" s="203">
        <v>249519.28000000003</v>
      </c>
      <c r="I16" s="203">
        <v>311771.15999999992</v>
      </c>
      <c r="J16" s="203">
        <v>292724.18</v>
      </c>
      <c r="K16" s="203">
        <v>321608.53999999992</v>
      </c>
      <c r="L16" s="203">
        <v>322467.65000000061</v>
      </c>
      <c r="M16" s="3">
        <v>295800.72000000085</v>
      </c>
      <c r="N16" s="67">
        <f t="shared" si="2"/>
        <v>-8.2696450326101581E-2</v>
      </c>
      <c r="P16" s="134" t="s">
        <v>86</v>
      </c>
      <c r="Q16" s="144">
        <v>62505.198999999993</v>
      </c>
      <c r="R16" s="203">
        <v>72259.178000000014</v>
      </c>
      <c r="S16" s="203">
        <v>85069.483999999968</v>
      </c>
      <c r="T16" s="203">
        <v>87588.735000000001</v>
      </c>
      <c r="U16" s="203">
        <v>89099.010000000038</v>
      </c>
      <c r="V16" s="203">
        <v>82030.592000000048</v>
      </c>
      <c r="W16" s="203">
        <v>76031.939000000013</v>
      </c>
      <c r="X16" s="203">
        <v>87843.296000000017</v>
      </c>
      <c r="Y16" s="203">
        <v>92024.978000000003</v>
      </c>
      <c r="Z16" s="203">
        <v>97269.096999999994</v>
      </c>
      <c r="AA16" s="203">
        <v>96078.873000000138</v>
      </c>
      <c r="AB16" s="3">
        <v>90944.090999999971</v>
      </c>
      <c r="AC16" s="67">
        <f t="shared" si="3"/>
        <v>-5.3443403733515478E-2</v>
      </c>
      <c r="AE16" s="152">
        <f t="shared" si="4"/>
        <v>2.8617823721817981</v>
      </c>
      <c r="AF16" s="206">
        <f t="shared" si="5"/>
        <v>2.6823720233953323</v>
      </c>
      <c r="AG16" s="206">
        <f t="shared" si="6"/>
        <v>2.3776029173339523</v>
      </c>
      <c r="AH16" s="206">
        <f t="shared" si="7"/>
        <v>2.8384834236201706</v>
      </c>
      <c r="AI16" s="206">
        <f t="shared" si="8"/>
        <v>2.9174959328967214</v>
      </c>
      <c r="AJ16" s="206">
        <f t="shared" si="9"/>
        <v>2.9448790330469983</v>
      </c>
      <c r="AK16" s="206">
        <f t="shared" si="10"/>
        <v>3.0471368384839841</v>
      </c>
      <c r="AL16" s="206">
        <f t="shared" si="11"/>
        <v>2.81755682597454</v>
      </c>
      <c r="AM16" s="206">
        <f t="shared" si="1"/>
        <v>3.1437436429064385</v>
      </c>
      <c r="AN16" s="206">
        <f t="shared" si="1"/>
        <v>3.0244562846496557</v>
      </c>
      <c r="AO16" s="206">
        <f t="shared" si="1"/>
        <v>2.9794887332109115</v>
      </c>
      <c r="AP16" s="206">
        <f t="shared" ref="AP16" si="26">(AB16/M16)*10</f>
        <v>3.0745053967414182</v>
      </c>
      <c r="AQ16" s="67">
        <f t="shared" ref="AQ16" si="27">IF(AP16="","",(AP16-AO16)/AO16)</f>
        <v>3.1890257704753913E-2</v>
      </c>
      <c r="AT16"/>
    </row>
    <row r="17" spans="1:46" ht="20.100000000000001" customHeight="1" x14ac:dyDescent="0.25">
      <c r="A17" s="148" t="s">
        <v>87</v>
      </c>
      <c r="B17" s="144">
        <v>283992.13999999984</v>
      </c>
      <c r="C17" s="203">
        <v>340923.25</v>
      </c>
      <c r="D17" s="203">
        <v>307861.13000000047</v>
      </c>
      <c r="E17" s="203">
        <v>286413.15999999997</v>
      </c>
      <c r="F17" s="203">
        <v>274219.10999999993</v>
      </c>
      <c r="G17" s="203">
        <v>273526.25000000035</v>
      </c>
      <c r="H17" s="203">
        <v>315362.60000000033</v>
      </c>
      <c r="I17" s="203">
        <v>306231.50000000035</v>
      </c>
      <c r="J17" s="203">
        <v>274210.34999999998</v>
      </c>
      <c r="K17" s="203">
        <v>273617.80999999982</v>
      </c>
      <c r="L17" s="203">
        <v>319048.99000000028</v>
      </c>
      <c r="M17" s="3">
        <v>311045.59000000043</v>
      </c>
      <c r="N17" s="67">
        <f t="shared" si="2"/>
        <v>-2.5085175790714277E-2</v>
      </c>
      <c r="P17" s="134" t="s">
        <v>87</v>
      </c>
      <c r="Q17" s="144">
        <v>75798.92399999997</v>
      </c>
      <c r="R17" s="203">
        <v>78510.058999999979</v>
      </c>
      <c r="S17" s="203">
        <v>82860.765000000043</v>
      </c>
      <c r="T17" s="203">
        <v>82287.181999999913</v>
      </c>
      <c r="U17" s="203">
        <v>81224.970999999918</v>
      </c>
      <c r="V17" s="203">
        <v>82936.982000000047</v>
      </c>
      <c r="W17" s="203">
        <v>94068.771999999837</v>
      </c>
      <c r="X17" s="203">
        <v>90812.540999999997</v>
      </c>
      <c r="Y17" s="203">
        <v>85853.54</v>
      </c>
      <c r="Z17" s="203">
        <v>81718.175000000017</v>
      </c>
      <c r="AA17" s="203">
        <v>93299.052999999854</v>
      </c>
      <c r="AB17" s="3">
        <v>97503.837000000072</v>
      </c>
      <c r="AC17" s="67">
        <f t="shared" si="3"/>
        <v>4.5067810066627627E-2</v>
      </c>
      <c r="AE17" s="152">
        <f t="shared" si="4"/>
        <v>2.669050065963094</v>
      </c>
      <c r="AF17" s="206">
        <f t="shared" si="5"/>
        <v>2.3028660849619373</v>
      </c>
      <c r="AG17" s="206">
        <f t="shared" si="6"/>
        <v>2.6914981115024137</v>
      </c>
      <c r="AH17" s="206">
        <f t="shared" si="7"/>
        <v>2.8730237814491453</v>
      </c>
      <c r="AI17" s="206">
        <f t="shared" si="8"/>
        <v>2.9620463358662326</v>
      </c>
      <c r="AJ17" s="206">
        <f t="shared" si="9"/>
        <v>3.0321397672069845</v>
      </c>
      <c r="AK17" s="206">
        <f t="shared" si="10"/>
        <v>2.9828765998250821</v>
      </c>
      <c r="AL17" s="206">
        <f t="shared" si="11"/>
        <v>2.9654866008232301</v>
      </c>
      <c r="AM17" s="206">
        <f t="shared" si="1"/>
        <v>3.1309372530978496</v>
      </c>
      <c r="AN17" s="206">
        <f t="shared" si="1"/>
        <v>2.9865809904698848</v>
      </c>
      <c r="AO17" s="206">
        <f t="shared" si="1"/>
        <v>2.9242861104183331</v>
      </c>
      <c r="AP17" s="206">
        <f t="shared" ref="AP17" si="28">(AB17/M17)*10</f>
        <v>3.1347120851319552</v>
      </c>
      <c r="AQ17" s="67">
        <f t="shared" ref="AQ17" si="29">IF(AP17="","",(AP17-AO17)/AO17)</f>
        <v>7.1958066607757359E-2</v>
      </c>
      <c r="AT17"/>
    </row>
    <row r="18" spans="1:46" ht="20.100000000000001" customHeight="1" thickBot="1" x14ac:dyDescent="0.3">
      <c r="A18" s="148" t="s">
        <v>88</v>
      </c>
      <c r="B18" s="144">
        <v>226068.2300000001</v>
      </c>
      <c r="C18" s="203">
        <v>257835.04999999996</v>
      </c>
      <c r="D18" s="203">
        <v>297135.57000000012</v>
      </c>
      <c r="E18" s="203">
        <v>191538.02999999988</v>
      </c>
      <c r="F18" s="203">
        <v>207146.76999999993</v>
      </c>
      <c r="G18" s="203">
        <v>199318.66999999981</v>
      </c>
      <c r="H18" s="203">
        <v>191845.38999999996</v>
      </c>
      <c r="I18" s="203">
        <v>240526.04000000004</v>
      </c>
      <c r="J18" s="203">
        <v>195141.51</v>
      </c>
      <c r="K18" s="203">
        <v>213937.46999999983</v>
      </c>
      <c r="L18" s="203">
        <v>227207.97000000018</v>
      </c>
      <c r="M18" s="3">
        <v>239303.78999999983</v>
      </c>
      <c r="N18" s="67">
        <f t="shared" si="2"/>
        <v>5.3236776861303098E-2</v>
      </c>
      <c r="P18" s="134" t="s">
        <v>88</v>
      </c>
      <c r="Q18" s="144">
        <v>50975.751000000069</v>
      </c>
      <c r="R18" s="203">
        <v>55476.897000000012</v>
      </c>
      <c r="S18" s="203">
        <v>59634.482000000025</v>
      </c>
      <c r="T18" s="203">
        <v>54113.734999999979</v>
      </c>
      <c r="U18" s="203">
        <v>57504.426999999996</v>
      </c>
      <c r="V18" s="203">
        <v>58105.801000000007</v>
      </c>
      <c r="W18" s="203">
        <v>58962.415000000001</v>
      </c>
      <c r="X18" s="203">
        <v>64051.424999999981</v>
      </c>
      <c r="Y18" s="203">
        <v>62214.675000000003</v>
      </c>
      <c r="Z18" s="203">
        <v>64766.222999999991</v>
      </c>
      <c r="AA18" s="203">
        <v>67694.93200000003</v>
      </c>
      <c r="AB18" s="3">
        <v>67984.210000000094</v>
      </c>
      <c r="AC18" s="67">
        <f t="shared" si="3"/>
        <v>4.2732593335061443E-3</v>
      </c>
      <c r="AE18" s="152">
        <f t="shared" si="4"/>
        <v>2.2548834482403852</v>
      </c>
      <c r="AF18" s="206">
        <f t="shared" si="5"/>
        <v>2.1516429593261281</v>
      </c>
      <c r="AG18" s="206">
        <f t="shared" si="6"/>
        <v>2.0069789019200899</v>
      </c>
      <c r="AH18" s="206">
        <f t="shared" si="7"/>
        <v>2.825221445579241</v>
      </c>
      <c r="AI18" s="206">
        <f t="shared" si="8"/>
        <v>2.7760233480831014</v>
      </c>
      <c r="AJ18" s="206">
        <f t="shared" si="9"/>
        <v>2.9152211882609924</v>
      </c>
      <c r="AK18" s="206">
        <f t="shared" si="10"/>
        <v>3.0734340293504063</v>
      </c>
      <c r="AL18" s="206">
        <f t="shared" si="11"/>
        <v>2.6629725829269866</v>
      </c>
      <c r="AM18" s="206">
        <f t="shared" si="1"/>
        <v>3.1881825143199927</v>
      </c>
      <c r="AN18" s="206">
        <f t="shared" si="1"/>
        <v>3.0273435971735125</v>
      </c>
      <c r="AO18" s="206">
        <f t="shared" si="1"/>
        <v>2.9794259417924458</v>
      </c>
      <c r="AP18" s="206">
        <f t="shared" ref="AP18" si="30">(AB18/M18)*10</f>
        <v>2.8409165604940956</v>
      </c>
      <c r="AQ18" s="67">
        <f t="shared" ref="AQ18" si="31">IF(AP18="","",(AP18-AO18)/AO18)</f>
        <v>-4.6488613580044851E-2</v>
      </c>
      <c r="AT18" s="135"/>
    </row>
    <row r="19" spans="1:46" ht="20.100000000000001" customHeight="1" thickBot="1" x14ac:dyDescent="0.3">
      <c r="A19" s="265" t="s">
        <v>157</v>
      </c>
      <c r="B19" s="222">
        <f>SUM(B7:B18)</f>
        <v>2666453.899999999</v>
      </c>
      <c r="C19" s="223">
        <f t="shared" ref="C19:M19" si="32">SUM(C7:C18)</f>
        <v>3078610.44</v>
      </c>
      <c r="D19" s="223">
        <f t="shared" si="32"/>
        <v>3362678.8800000013</v>
      </c>
      <c r="E19" s="223">
        <f t="shared" si="32"/>
        <v>3040615.0999999987</v>
      </c>
      <c r="F19" s="223">
        <f t="shared" si="32"/>
        <v>2836168.3299999991</v>
      </c>
      <c r="G19" s="223">
        <f t="shared" si="32"/>
        <v>2798188.63</v>
      </c>
      <c r="H19" s="223">
        <f t="shared" si="32"/>
        <v>2779504.85</v>
      </c>
      <c r="I19" s="223">
        <f t="shared" si="32"/>
        <v>2981569.4700000011</v>
      </c>
      <c r="J19" s="223">
        <f t="shared" si="32"/>
        <v>2951973.26</v>
      </c>
      <c r="K19" s="223">
        <f t="shared" si="32"/>
        <v>2963209.7799999993</v>
      </c>
      <c r="L19" s="223">
        <f t="shared" si="32"/>
        <v>3151383.9900000007</v>
      </c>
      <c r="M19" s="224">
        <f t="shared" si="32"/>
        <v>3279133.2100000004</v>
      </c>
      <c r="N19" s="76">
        <f t="shared" si="2"/>
        <v>4.0537497304477872E-2</v>
      </c>
      <c r="O19" s="226"/>
      <c r="P19" s="225"/>
      <c r="Q19" s="222">
        <f>SUM(Q7:Q18)</f>
        <v>614380.20500000007</v>
      </c>
      <c r="R19" s="223">
        <f t="shared" ref="R19:AB19" si="33">SUM(R7:R18)</f>
        <v>656918.25999999989</v>
      </c>
      <c r="S19" s="223">
        <f t="shared" si="33"/>
        <v>703504.83499999996</v>
      </c>
      <c r="T19" s="223">
        <f t="shared" si="33"/>
        <v>720793.56200000015</v>
      </c>
      <c r="U19" s="223">
        <f t="shared" si="33"/>
        <v>726284.80299999984</v>
      </c>
      <c r="V19" s="223">
        <f t="shared" si="33"/>
        <v>735533.90500000014</v>
      </c>
      <c r="W19" s="223">
        <f t="shared" si="33"/>
        <v>723973.625</v>
      </c>
      <c r="X19" s="223">
        <f t="shared" si="33"/>
        <v>778040.99999999977</v>
      </c>
      <c r="Y19" s="223">
        <f t="shared" si="33"/>
        <v>800341.53700000013</v>
      </c>
      <c r="Z19" s="223">
        <f t="shared" si="33"/>
        <v>819402.33799999987</v>
      </c>
      <c r="AA19" s="223">
        <f t="shared" si="33"/>
        <v>856189.67599999974</v>
      </c>
      <c r="AB19" s="224">
        <f t="shared" si="33"/>
        <v>925646.68200000026</v>
      </c>
      <c r="AC19" s="76">
        <f t="shared" si="3"/>
        <v>8.1123386495962069E-2</v>
      </c>
      <c r="AE19" s="227">
        <f>(Q19/B19)*10</f>
        <v>2.3041096078953411</v>
      </c>
      <c r="AF19" s="228">
        <f t="shared" si="5"/>
        <v>2.1338141762424474</v>
      </c>
      <c r="AG19" s="228">
        <f t="shared" si="6"/>
        <v>2.0920963913152471</v>
      </c>
      <c r="AH19" s="228">
        <f t="shared" si="7"/>
        <v>2.3705518070998215</v>
      </c>
      <c r="AI19" s="228">
        <f t="shared" si="8"/>
        <v>2.5607958290684389</v>
      </c>
      <c r="AJ19" s="228">
        <f t="shared" si="9"/>
        <v>2.6286072965709972</v>
      </c>
      <c r="AK19" s="228">
        <f t="shared" si="10"/>
        <v>2.6046855971487148</v>
      </c>
      <c r="AL19" s="228">
        <f t="shared" si="11"/>
        <v>2.6095014985513636</v>
      </c>
      <c r="AM19" s="228">
        <f t="shared" si="1"/>
        <v>2.7112086272759806</v>
      </c>
      <c r="AN19" s="228">
        <f t="shared" si="1"/>
        <v>2.7652525431392174</v>
      </c>
      <c r="AO19" s="228">
        <f t="shared" si="1"/>
        <v>2.7168687748521547</v>
      </c>
      <c r="AP19" s="228">
        <f t="shared" si="1"/>
        <v>2.8228395210574568</v>
      </c>
      <c r="AQ19" s="72">
        <f t="shared" ref="AQ19:AQ23" si="34">IF(AP19="","",(AP19-AO19)/AO19)</f>
        <v>3.9004734857342814E-2</v>
      </c>
      <c r="AT19" s="135"/>
    </row>
    <row r="20" spans="1:46" ht="20.100000000000001" customHeight="1" x14ac:dyDescent="0.25">
      <c r="A20" s="148" t="s">
        <v>89</v>
      </c>
      <c r="B20" s="144">
        <f>SUM(B7:B9)</f>
        <v>571934.28999999992</v>
      </c>
      <c r="C20" s="203">
        <f>SUM(C7:C9)</f>
        <v>600923.96</v>
      </c>
      <c r="D20" s="203">
        <f>SUM(D7:D9)</f>
        <v>775955.95</v>
      </c>
      <c r="E20" s="203">
        <f t="shared" ref="E20:H20" si="35">SUM(E7:E9)</f>
        <v>705578.6</v>
      </c>
      <c r="F20" s="203">
        <f t="shared" si="35"/>
        <v>632916.85000000009</v>
      </c>
      <c r="G20" s="203">
        <f t="shared" ref="G20" si="36">SUM(G7:G9)</f>
        <v>633325.84999999986</v>
      </c>
      <c r="H20" s="203">
        <f t="shared" si="35"/>
        <v>600973.71999999986</v>
      </c>
      <c r="I20" s="203">
        <f t="shared" ref="I20" si="37">SUM(I7:I9)</f>
        <v>621189.68999999983</v>
      </c>
      <c r="J20" s="203">
        <f t="shared" ref="J20" si="38">SUM(J7:J9)</f>
        <v>700212.19</v>
      </c>
      <c r="K20" s="203">
        <f t="shared" ref="K20:L20" si="39">SUM(K7:K9)</f>
        <v>677164.05</v>
      </c>
      <c r="L20" s="203">
        <f t="shared" si="39"/>
        <v>711594.16999999958</v>
      </c>
      <c r="M20" s="3">
        <f>IF(M9="","",SUM(M7:M9))</f>
        <v>770901.6800000004</v>
      </c>
      <c r="N20" s="76">
        <f t="shared" si="2"/>
        <v>8.3344569840982333E-2</v>
      </c>
      <c r="P20" s="134" t="s">
        <v>89</v>
      </c>
      <c r="Q20" s="144">
        <f t="shared" ref="Q20:U20" si="40">SUM(Q7:Q9)</f>
        <v>127825.96000000005</v>
      </c>
      <c r="R20" s="203">
        <f t="shared" si="40"/>
        <v>131829.77699999997</v>
      </c>
      <c r="S20" s="203">
        <f t="shared" si="40"/>
        <v>147637.00799999994</v>
      </c>
      <c r="T20" s="203">
        <f t="shared" si="40"/>
        <v>147798.02600000007</v>
      </c>
      <c r="U20" s="203">
        <f t="shared" si="40"/>
        <v>150261.35799999989</v>
      </c>
      <c r="V20" s="203">
        <f t="shared" ref="V20:W20" si="41">SUM(V7:V9)</f>
        <v>154060.902</v>
      </c>
      <c r="W20" s="203">
        <f t="shared" si="41"/>
        <v>149616.23400000005</v>
      </c>
      <c r="X20" s="203">
        <f t="shared" ref="X20" si="42">SUM(X7:X9)</f>
        <v>163461.9059999999</v>
      </c>
      <c r="Y20" s="203">
        <f t="shared" ref="Y20:AA20" si="43">SUM(Y7:Y9)</f>
        <v>175986.76699999999</v>
      </c>
      <c r="Z20" s="203">
        <f t="shared" si="43"/>
        <v>179661.59399999992</v>
      </c>
      <c r="AA20" s="203">
        <f t="shared" si="43"/>
        <v>185422.15799999988</v>
      </c>
      <c r="AB20" s="3">
        <f>IF(AB9="","",SUM(AB7:AB9))</f>
        <v>207748.57199999984</v>
      </c>
      <c r="AC20" s="76">
        <f t="shared" si="3"/>
        <v>0.12040855440804424</v>
      </c>
      <c r="AE20" s="151">
        <f t="shared" si="4"/>
        <v>2.2349763291863489</v>
      </c>
      <c r="AF20" s="205">
        <f t="shared" si="5"/>
        <v>2.1937846678638007</v>
      </c>
      <c r="AG20" s="205">
        <f t="shared" si="6"/>
        <v>1.9026467675130263</v>
      </c>
      <c r="AH20" s="205">
        <f t="shared" si="7"/>
        <v>2.094706755562032</v>
      </c>
      <c r="AI20" s="205">
        <f t="shared" si="8"/>
        <v>2.3741089844582248</v>
      </c>
      <c r="AJ20" s="205">
        <f t="shared" si="9"/>
        <v>2.4325693006214739</v>
      </c>
      <c r="AK20" s="205">
        <f t="shared" si="10"/>
        <v>2.4895636701052433</v>
      </c>
      <c r="AL20" s="205">
        <f t="shared" si="11"/>
        <v>2.6314330168615636</v>
      </c>
      <c r="AM20" s="205">
        <f t="shared" si="1"/>
        <v>2.5133348078387496</v>
      </c>
      <c r="AN20" s="205">
        <f t="shared" si="1"/>
        <v>2.6531472543470063</v>
      </c>
      <c r="AO20" s="205">
        <f t="shared" si="1"/>
        <v>2.6057290210795294</v>
      </c>
      <c r="AP20" s="417">
        <f t="shared" si="1"/>
        <v>2.6948776658522751</v>
      </c>
      <c r="AQ20" s="67">
        <f>(AP20-AO20)/AO20</f>
        <v>3.4212553973019109E-2</v>
      </c>
      <c r="AT20" s="135"/>
    </row>
    <row r="21" spans="1:46" ht="20.100000000000001" customHeight="1" x14ac:dyDescent="0.25">
      <c r="A21" s="148" t="s">
        <v>90</v>
      </c>
      <c r="B21" s="144">
        <f>SUM(B10:B12)</f>
        <v>653030.27</v>
      </c>
      <c r="C21" s="203">
        <f>SUM(C10:C12)</f>
        <v>796751.14999999991</v>
      </c>
      <c r="D21" s="203">
        <f>SUM(D10:D12)</f>
        <v>787513.37999999966</v>
      </c>
      <c r="E21" s="203">
        <f t="shared" ref="E21:H21" si="44">SUM(E10:E12)</f>
        <v>793642.10999999975</v>
      </c>
      <c r="F21" s="203">
        <f t="shared" si="44"/>
        <v>677732</v>
      </c>
      <c r="G21" s="203">
        <f t="shared" ref="G21" si="45">SUM(G10:G12)</f>
        <v>708901.94999999972</v>
      </c>
      <c r="H21" s="203">
        <f t="shared" si="44"/>
        <v>698966.54999999958</v>
      </c>
      <c r="I21" s="203">
        <f t="shared" ref="I21" si="46">SUM(I10:I12)</f>
        <v>764650.08000000054</v>
      </c>
      <c r="J21" s="203">
        <f t="shared" ref="J21" si="47">SUM(J10:J12)</f>
        <v>796480.04999999993</v>
      </c>
      <c r="K21" s="203">
        <f t="shared" ref="K21:L21" si="48">SUM(K10:K12)</f>
        <v>738948.75000000023</v>
      </c>
      <c r="L21" s="203">
        <f t="shared" si="48"/>
        <v>721584.67999999924</v>
      </c>
      <c r="M21" s="3">
        <f>IF(M12="","",SUM(M10:M12))</f>
        <v>857857.8199999989</v>
      </c>
      <c r="N21" s="67">
        <f t="shared" si="2"/>
        <v>0.18885259592817272</v>
      </c>
      <c r="P21" s="134" t="s">
        <v>90</v>
      </c>
      <c r="Q21" s="144">
        <f t="shared" ref="Q21:U21" si="49">SUM(Q10:Q12)</f>
        <v>139067.76800000004</v>
      </c>
      <c r="R21" s="203">
        <f t="shared" si="49"/>
        <v>148853.359</v>
      </c>
      <c r="S21" s="203">
        <f t="shared" si="49"/>
        <v>154274.67400000006</v>
      </c>
      <c r="T21" s="203">
        <f t="shared" si="49"/>
        <v>163160.30300000007</v>
      </c>
      <c r="U21" s="203">
        <f t="shared" si="49"/>
        <v>160986.291</v>
      </c>
      <c r="V21" s="203">
        <f t="shared" ref="V21:W21" si="50">SUM(V10:V12)</f>
        <v>173530.01899999991</v>
      </c>
      <c r="W21" s="203">
        <f t="shared" si="50"/>
        <v>163064.24500000002</v>
      </c>
      <c r="X21" s="203">
        <f t="shared" ref="X21" si="51">SUM(X10:X12)</f>
        <v>184238.13600000006</v>
      </c>
      <c r="Y21" s="203">
        <f t="shared" ref="Y21:AA21" si="52">SUM(Y10:Y12)</f>
        <v>191848.58100000001</v>
      </c>
      <c r="Z21" s="203">
        <f t="shared" si="52"/>
        <v>185481.71500000003</v>
      </c>
      <c r="AA21" s="203">
        <f t="shared" si="52"/>
        <v>184152.50399999987</v>
      </c>
      <c r="AB21" s="3">
        <f>IF(AB12="","",SUM(AB10:AB12))</f>
        <v>229021.96400000024</v>
      </c>
      <c r="AC21" s="67">
        <f t="shared" si="3"/>
        <v>0.24365381423214535</v>
      </c>
      <c r="AE21" s="152">
        <f t="shared" si="4"/>
        <v>2.1295761374124362</v>
      </c>
      <c r="AF21" s="206">
        <f t="shared" si="5"/>
        <v>1.8682540841014164</v>
      </c>
      <c r="AG21" s="206">
        <f t="shared" si="6"/>
        <v>1.9590101948490086</v>
      </c>
      <c r="AH21" s="206">
        <f t="shared" si="7"/>
        <v>2.0558423115930697</v>
      </c>
      <c r="AI21" s="206">
        <f t="shared" si="8"/>
        <v>2.3753680068227561</v>
      </c>
      <c r="AJ21" s="206">
        <f t="shared" si="9"/>
        <v>2.4478705270877024</v>
      </c>
      <c r="AK21" s="206">
        <f t="shared" si="10"/>
        <v>2.3329334572591511</v>
      </c>
      <c r="AL21" s="206">
        <f t="shared" si="11"/>
        <v>2.4094437549787471</v>
      </c>
      <c r="AM21" s="206">
        <f t="shared" si="1"/>
        <v>2.4087054157853673</v>
      </c>
      <c r="AN21" s="206">
        <f t="shared" si="1"/>
        <v>2.5100754957634068</v>
      </c>
      <c r="AO21" s="206">
        <f t="shared" si="1"/>
        <v>2.5520567315813865</v>
      </c>
      <c r="AP21" s="206">
        <f t="shared" ref="AP21" si="53">(AB21/M21)*10</f>
        <v>2.6696960575588218</v>
      </c>
      <c r="AQ21" s="67">
        <f>(AP21-AO21)/AO21</f>
        <v>4.6095889845105403E-2</v>
      </c>
      <c r="AT21" s="135"/>
    </row>
    <row r="22" spans="1:46" ht="20.100000000000001" customHeight="1" x14ac:dyDescent="0.25">
      <c r="A22" s="148" t="s">
        <v>91</v>
      </c>
      <c r="B22" s="144">
        <f>SUM(B13:B15)</f>
        <v>713015.43999999971</v>
      </c>
      <c r="C22" s="203">
        <f>SUM(C13:C15)</f>
        <v>812791.66</v>
      </c>
      <c r="D22" s="203">
        <f>SUM(D13:D15)</f>
        <v>836417.68000000017</v>
      </c>
      <c r="E22" s="203">
        <f t="shared" ref="E22:H22" si="54">SUM(E13:E15)</f>
        <v>754867.37999999942</v>
      </c>
      <c r="F22" s="203">
        <f t="shared" si="54"/>
        <v>738758.1099999994</v>
      </c>
      <c r="G22" s="203">
        <f t="shared" ref="G22" si="55">SUM(G13:G15)</f>
        <v>704562.56</v>
      </c>
      <c r="H22" s="203">
        <f t="shared" si="54"/>
        <v>722837.31000000017</v>
      </c>
      <c r="I22" s="203">
        <f t="shared" ref="I22" si="56">SUM(I13:I15)</f>
        <v>737201</v>
      </c>
      <c r="J22" s="203">
        <f t="shared" ref="J22" si="57">SUM(J13:J15)</f>
        <v>693204.98</v>
      </c>
      <c r="K22" s="203">
        <f t="shared" ref="K22:L22" si="58">SUM(K13:K15)</f>
        <v>737933.16</v>
      </c>
      <c r="L22" s="203">
        <f t="shared" si="58"/>
        <v>849480.53000000073</v>
      </c>
      <c r="M22" s="3">
        <f>IF(M15="","",SUM(M13:M15))</f>
        <v>804223.6100000001</v>
      </c>
      <c r="N22" s="67">
        <f t="shared" si="2"/>
        <v>-5.327599444804295E-2</v>
      </c>
      <c r="P22" s="134" t="s">
        <v>91</v>
      </c>
      <c r="Q22" s="144">
        <f t="shared" ref="Q22:U22" si="59">SUM(Q13:Q15)</f>
        <v>158206.60300000003</v>
      </c>
      <c r="R22" s="203">
        <f t="shared" si="59"/>
        <v>169988.98999999996</v>
      </c>
      <c r="S22" s="203">
        <f t="shared" si="59"/>
        <v>174028.42199999993</v>
      </c>
      <c r="T22" s="203">
        <f t="shared" si="59"/>
        <v>185845.58100000009</v>
      </c>
      <c r="U22" s="203">
        <f t="shared" si="59"/>
        <v>187208.74600000004</v>
      </c>
      <c r="V22" s="203">
        <f t="shared" ref="V22:W22" si="60">SUM(V13:V15)</f>
        <v>184869.60900000014</v>
      </c>
      <c r="W22" s="203">
        <f t="shared" si="60"/>
        <v>182230.02000000002</v>
      </c>
      <c r="X22" s="203">
        <f t="shared" ref="X22" si="61">SUM(X13:X15)</f>
        <v>187633.69599999988</v>
      </c>
      <c r="Y22" s="203">
        <f t="shared" ref="Y22:AA22" si="62">SUM(Y13:Y15)</f>
        <v>192412.99599999998</v>
      </c>
      <c r="Z22" s="203">
        <f t="shared" si="62"/>
        <v>210505.53399999993</v>
      </c>
      <c r="AA22" s="203">
        <f t="shared" si="62"/>
        <v>229542.15600000002</v>
      </c>
      <c r="AB22" s="3">
        <f>IF(AB15="","",SUM(AB13:AB15))</f>
        <v>232444.00800000003</v>
      </c>
      <c r="AC22" s="67">
        <f t="shared" si="3"/>
        <v>1.2641913148188837E-2</v>
      </c>
      <c r="AE22" s="152">
        <f t="shared" si="4"/>
        <v>2.2188383886890319</v>
      </c>
      <c r="AF22" s="206">
        <f t="shared" si="5"/>
        <v>2.0914214351067524</v>
      </c>
      <c r="AG22" s="206">
        <f t="shared" si="6"/>
        <v>2.0806401653298372</v>
      </c>
      <c r="AH22" s="206">
        <f t="shared" si="7"/>
        <v>2.461963331890169</v>
      </c>
      <c r="AI22" s="206">
        <f t="shared" si="8"/>
        <v>2.5341007220888607</v>
      </c>
      <c r="AJ22" s="206">
        <f t="shared" si="9"/>
        <v>2.6238920359321978</v>
      </c>
      <c r="AK22" s="206">
        <f t="shared" si="10"/>
        <v>2.5210378252334538</v>
      </c>
      <c r="AL22" s="206">
        <f t="shared" si="11"/>
        <v>2.5452176000846425</v>
      </c>
      <c r="AM22" s="206">
        <f t="shared" si="1"/>
        <v>2.7757012940097461</v>
      </c>
      <c r="AN22" s="206">
        <f t="shared" si="1"/>
        <v>2.852636870255294</v>
      </c>
      <c r="AO22" s="206">
        <f t="shared" si="1"/>
        <v>2.7021473464494807</v>
      </c>
      <c r="AP22" s="206">
        <f t="shared" si="1"/>
        <v>2.8902907737314503</v>
      </c>
      <c r="AQ22" s="67">
        <f>(AP22-AO22)/AO22</f>
        <v>6.9627375253678472E-2</v>
      </c>
      <c r="AT22" s="135"/>
    </row>
    <row r="23" spans="1:46" ht="20.100000000000001" customHeight="1" thickBot="1" x14ac:dyDescent="0.3">
      <c r="A23" s="149" t="s">
        <v>92</v>
      </c>
      <c r="B23" s="260">
        <f>SUM(B16:B18)</f>
        <v>728473.89999999979</v>
      </c>
      <c r="C23" s="204">
        <f>SUM(C16:C18)</f>
        <v>868143.66999999981</v>
      </c>
      <c r="D23" s="204">
        <f>SUM(D16:D18)</f>
        <v>962791.87000000151</v>
      </c>
      <c r="E23" s="204">
        <f t="shared" ref="E23:H23" si="63">SUM(E16:E18)</f>
        <v>786527.00999999943</v>
      </c>
      <c r="F23" s="204">
        <f t="shared" si="63"/>
        <v>786761.36999999953</v>
      </c>
      <c r="G23" s="204">
        <f t="shared" ref="G23" si="64">SUM(G16:G18)</f>
        <v>751398.26999999967</v>
      </c>
      <c r="H23" s="204">
        <f t="shared" si="63"/>
        <v>756727.27000000025</v>
      </c>
      <c r="I23" s="204">
        <f t="shared" ref="I23" si="65">SUM(I16:I18)</f>
        <v>858528.7000000003</v>
      </c>
      <c r="J23" s="204">
        <f t="shared" ref="J23" si="66">SUM(J16:J18)</f>
        <v>762076.04</v>
      </c>
      <c r="K23" s="204">
        <f t="shared" ref="K23:L23" si="67">SUM(K16:K18)</f>
        <v>809163.8199999996</v>
      </c>
      <c r="L23" s="204">
        <f t="shared" si="67"/>
        <v>868724.61000000103</v>
      </c>
      <c r="M23" s="150">
        <f>IF(M18="","",SUM(M16:M18))</f>
        <v>846150.10000000102</v>
      </c>
      <c r="N23" s="70">
        <f t="shared" si="2"/>
        <v>-2.5985806940590737E-2</v>
      </c>
      <c r="P23" s="136" t="s">
        <v>92</v>
      </c>
      <c r="Q23" s="260">
        <f t="shared" ref="Q23:U23" si="68">SUM(Q16:Q18)</f>
        <v>189279.87400000004</v>
      </c>
      <c r="R23" s="204">
        <f t="shared" si="68"/>
        <v>206246.13400000002</v>
      </c>
      <c r="S23" s="204">
        <f t="shared" si="68"/>
        <v>227564.73100000003</v>
      </c>
      <c r="T23" s="204">
        <f t="shared" si="68"/>
        <v>223989.65199999989</v>
      </c>
      <c r="U23" s="204">
        <f t="shared" si="68"/>
        <v>227828.40799999997</v>
      </c>
      <c r="V23" s="204">
        <f t="shared" ref="V23:W23" si="69">SUM(V16:V18)</f>
        <v>223073.37500000009</v>
      </c>
      <c r="W23" s="204">
        <f t="shared" si="69"/>
        <v>229063.12599999984</v>
      </c>
      <c r="X23" s="204">
        <f t="shared" ref="X23" si="70">SUM(X16:X18)</f>
        <v>242707.26199999999</v>
      </c>
      <c r="Y23" s="204">
        <f t="shared" ref="Y23:AA23" si="71">SUM(Y16:Y18)</f>
        <v>240093.19299999997</v>
      </c>
      <c r="Z23" s="204">
        <f t="shared" si="71"/>
        <v>243753.495</v>
      </c>
      <c r="AA23" s="204">
        <f t="shared" si="71"/>
        <v>257072.85800000001</v>
      </c>
      <c r="AB23" s="150">
        <f>IF(AB18="","",SUM(AB16:AB18))</f>
        <v>256432.13800000015</v>
      </c>
      <c r="AC23" s="70">
        <f t="shared" si="3"/>
        <v>-2.4923673583613234E-3</v>
      </c>
      <c r="AE23" s="153">
        <f>(Q23/B23)*10</f>
        <v>2.5983068713923734</v>
      </c>
      <c r="AF23" s="207">
        <f>(R23/C23)*10</f>
        <v>2.3757143100519302</v>
      </c>
      <c r="AG23" s="207">
        <f t="shared" ref="AG23:AL23" si="72">IF(S18="","",(S23/D23)*10)</f>
        <v>2.363592154138149</v>
      </c>
      <c r="AH23" s="207">
        <f t="shared" si="72"/>
        <v>2.8478316593348785</v>
      </c>
      <c r="AI23" s="207">
        <f t="shared" si="72"/>
        <v>2.895775220890676</v>
      </c>
      <c r="AJ23" s="207">
        <f t="shared" si="72"/>
        <v>2.9687767979556323</v>
      </c>
      <c r="AK23" s="207">
        <f t="shared" si="72"/>
        <v>3.0270235404625998</v>
      </c>
      <c r="AL23" s="207">
        <f t="shared" si="72"/>
        <v>2.8270139600458304</v>
      </c>
      <c r="AM23" s="207">
        <f t="shared" ref="AM23:AP23" si="73">IF(Y18="","",(Y23/J23)*10)</f>
        <v>3.1505149144959335</v>
      </c>
      <c r="AN23" s="207">
        <f t="shared" si="73"/>
        <v>3.012412183728137</v>
      </c>
      <c r="AO23" s="207">
        <f t="shared" si="73"/>
        <v>2.9591985197702608</v>
      </c>
      <c r="AP23" s="207">
        <f t="shared" si="73"/>
        <v>3.0305750480913476</v>
      </c>
      <c r="AQ23" s="70">
        <f t="shared" si="34"/>
        <v>2.4120223041551172E-2</v>
      </c>
      <c r="AT23" s="135"/>
    </row>
    <row r="24" spans="1:46" x14ac:dyDescent="0.25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AT24" s="135"/>
    </row>
    <row r="25" spans="1:46" ht="15.75" thickBot="1" x14ac:dyDescent="0.3">
      <c r="N25" s="130" t="s">
        <v>1</v>
      </c>
      <c r="AC25" s="174">
        <v>1000</v>
      </c>
      <c r="AQ25" s="174" t="s">
        <v>51</v>
      </c>
      <c r="AT25" s="135"/>
    </row>
    <row r="26" spans="1:46" ht="20.100000000000001" customHeight="1" x14ac:dyDescent="0.25">
      <c r="A26" s="440" t="s">
        <v>2</v>
      </c>
      <c r="B26" s="442" t="s">
        <v>76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7"/>
      <c r="N26" s="438" t="s">
        <v>120</v>
      </c>
      <c r="P26" s="443" t="s">
        <v>3</v>
      </c>
      <c r="Q26" s="435" t="s">
        <v>76</v>
      </c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7"/>
      <c r="AC26" s="438" t="s">
        <v>120</v>
      </c>
      <c r="AE26" s="435" t="s">
        <v>76</v>
      </c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7"/>
      <c r="AQ26" s="438" t="str">
        <f>AC26</f>
        <v>D       2021/2020</v>
      </c>
      <c r="AT26" s="135"/>
    </row>
    <row r="27" spans="1:46" ht="20.100000000000001" customHeight="1" thickBot="1" x14ac:dyDescent="0.3">
      <c r="A27" s="441"/>
      <c r="B27" s="120">
        <v>2010</v>
      </c>
      <c r="C27" s="181">
        <v>2011</v>
      </c>
      <c r="D27" s="181">
        <v>2012</v>
      </c>
      <c r="E27" s="181">
        <v>2013</v>
      </c>
      <c r="F27" s="181">
        <v>2014</v>
      </c>
      <c r="G27" s="181">
        <v>2015</v>
      </c>
      <c r="H27" s="181">
        <v>2016</v>
      </c>
      <c r="I27" s="179">
        <v>2017</v>
      </c>
      <c r="J27" s="236">
        <v>2018</v>
      </c>
      <c r="K27" s="181">
        <v>2019</v>
      </c>
      <c r="L27" s="365">
        <v>2020</v>
      </c>
      <c r="M27" s="179">
        <v>2021</v>
      </c>
      <c r="N27" s="439"/>
      <c r="P27" s="444"/>
      <c r="Q27" s="31">
        <v>2010</v>
      </c>
      <c r="R27" s="181">
        <v>2011</v>
      </c>
      <c r="S27" s="181">
        <v>2012</v>
      </c>
      <c r="T27" s="181">
        <v>2013</v>
      </c>
      <c r="U27" s="181">
        <v>2014</v>
      </c>
      <c r="V27" s="181">
        <v>2015</v>
      </c>
      <c r="W27" s="181">
        <v>2016</v>
      </c>
      <c r="X27" s="181">
        <v>2017</v>
      </c>
      <c r="Y27" s="181">
        <v>2018</v>
      </c>
      <c r="Z27" s="181">
        <v>2019</v>
      </c>
      <c r="AA27" s="181">
        <v>2020</v>
      </c>
      <c r="AB27" s="179">
        <v>2021</v>
      </c>
      <c r="AC27" s="439"/>
      <c r="AE27" s="31">
        <v>2010</v>
      </c>
      <c r="AF27" s="181">
        <v>2011</v>
      </c>
      <c r="AG27" s="181">
        <v>2012</v>
      </c>
      <c r="AH27" s="181">
        <v>2013</v>
      </c>
      <c r="AI27" s="181">
        <v>2014</v>
      </c>
      <c r="AJ27" s="181">
        <v>2015</v>
      </c>
      <c r="AK27" s="181">
        <v>2016</v>
      </c>
      <c r="AL27" s="181">
        <v>2017</v>
      </c>
      <c r="AM27" s="236">
        <v>2018</v>
      </c>
      <c r="AN27" s="181">
        <v>2019</v>
      </c>
      <c r="AO27" s="181">
        <v>2020</v>
      </c>
      <c r="AP27" s="179">
        <v>2021</v>
      </c>
      <c r="AQ27" s="439"/>
      <c r="AT27" s="135"/>
    </row>
    <row r="28" spans="1:46" ht="3" customHeight="1" thickBot="1" x14ac:dyDescent="0.3">
      <c r="A28" s="132" t="s">
        <v>93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75"/>
      <c r="O28" s="8"/>
      <c r="P28" s="132"/>
      <c r="Q28" s="154">
        <v>2010</v>
      </c>
      <c r="R28" s="154">
        <v>2011</v>
      </c>
      <c r="S28" s="154">
        <v>2012</v>
      </c>
      <c r="T28" s="154"/>
      <c r="U28" s="154"/>
      <c r="V28" s="154"/>
      <c r="W28" s="154"/>
      <c r="X28" s="154"/>
      <c r="Y28" s="131"/>
      <c r="Z28" s="131"/>
      <c r="AA28" s="131"/>
      <c r="AB28" s="154"/>
      <c r="AC28" s="173"/>
      <c r="AD28" s="8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75"/>
      <c r="AT28" s="135"/>
    </row>
    <row r="29" spans="1:46" ht="20.100000000000001" customHeight="1" x14ac:dyDescent="0.25">
      <c r="A29" s="147" t="s">
        <v>77</v>
      </c>
      <c r="B29" s="142">
        <v>85580.320000000022</v>
      </c>
      <c r="C29" s="202">
        <v>80916.799999999988</v>
      </c>
      <c r="D29" s="202">
        <v>125346.10000000003</v>
      </c>
      <c r="E29" s="202">
        <v>120157.7999999999</v>
      </c>
      <c r="F29" s="202">
        <v>101957.16000000005</v>
      </c>
      <c r="G29" s="202">
        <v>91780.269999999946</v>
      </c>
      <c r="H29" s="202">
        <v>94208.579999999958</v>
      </c>
      <c r="I29" s="202">
        <v>96265.579999999973</v>
      </c>
      <c r="J29" s="202">
        <v>124755.04</v>
      </c>
      <c r="K29" s="202">
        <v>116531.85999999993</v>
      </c>
      <c r="L29" s="202">
        <v>101982.03</v>
      </c>
      <c r="M29" s="139">
        <v>105458.75000000004</v>
      </c>
      <c r="N29" s="76">
        <f>IF(M29="","",(M29-L29)/L29)</f>
        <v>3.4091496315576821E-2</v>
      </c>
      <c r="P29" s="134" t="s">
        <v>77</v>
      </c>
      <c r="Q29" s="46">
        <v>23270.865999999998</v>
      </c>
      <c r="R29" s="202">
        <v>22495.121000000003</v>
      </c>
      <c r="S29" s="202">
        <v>24799.759999999984</v>
      </c>
      <c r="T29" s="202">
        <v>25615.480000000018</v>
      </c>
      <c r="U29" s="202">
        <v>29400.613000000012</v>
      </c>
      <c r="V29" s="202">
        <v>25803.076000000012</v>
      </c>
      <c r="W29" s="202">
        <v>26846.136999999999</v>
      </c>
      <c r="X29" s="202">
        <v>26379.177</v>
      </c>
      <c r="Y29" s="202">
        <v>31298.861000000001</v>
      </c>
      <c r="Z29" s="202">
        <v>31619.378999999994</v>
      </c>
      <c r="AA29" s="202">
        <v>28181.772999999994</v>
      </c>
      <c r="AB29" s="139">
        <v>29929.548000000032</v>
      </c>
      <c r="AC29" s="76">
        <f>IF(AB29="","",(AB29-AA29)/AA29)</f>
        <v>6.2017922009379549E-2</v>
      </c>
      <c r="AE29" s="261">
        <f t="shared" ref="AE29:AE38" si="74">(Q29/B29)*10</f>
        <v>2.7191842704023532</v>
      </c>
      <c r="AF29" s="205">
        <f t="shared" ref="AF29:AF38" si="75">(R29/C29)*10</f>
        <v>2.7800309700828514</v>
      </c>
      <c r="AG29" s="205">
        <f t="shared" ref="AG29:AG38" si="76">(S29/D29)*10</f>
        <v>1.9785027216642543</v>
      </c>
      <c r="AH29" s="205">
        <f t="shared" ref="AH29:AH38" si="77">(T29/E29)*10</f>
        <v>2.1318199900464254</v>
      </c>
      <c r="AI29" s="205">
        <f t="shared" ref="AI29:AI38" si="78">(U29/F29)*10</f>
        <v>2.8836241613634588</v>
      </c>
      <c r="AJ29" s="205">
        <f t="shared" ref="AJ29:AJ38" si="79">(V29/G29)*10</f>
        <v>2.8113968285340656</v>
      </c>
      <c r="AK29" s="205">
        <f t="shared" ref="AK29:AK38" si="80">(W29/H29)*10</f>
        <v>2.849648832409958</v>
      </c>
      <c r="AL29" s="205">
        <f t="shared" ref="AL29:AL38" si="81">(X29/I29)*10</f>
        <v>2.7402501496381166</v>
      </c>
      <c r="AM29" s="205">
        <f t="shared" ref="AM29:AM38" si="82">(Y29/J29)*10</f>
        <v>2.5088253749107055</v>
      </c>
      <c r="AN29" s="205">
        <f t="shared" ref="AN29:AN38" si="83">(Z29/K29)*10</f>
        <v>2.713367743379365</v>
      </c>
      <c r="AO29" s="205">
        <f t="shared" ref="AO29:AO38" si="84">(AA29/L29)*10</f>
        <v>2.7634057686437496</v>
      </c>
      <c r="AP29" s="205">
        <f t="shared" ref="AP29" si="85">(AB29/M29)*10</f>
        <v>2.8380336387450091</v>
      </c>
      <c r="AQ29" s="76">
        <f t="shared" ref="AQ29:AQ34" si="86">IF(AP29="","",(AP29-AO29)/AO29)</f>
        <v>2.7005758961662029E-2</v>
      </c>
      <c r="AT29" s="135"/>
    </row>
    <row r="30" spans="1:46" ht="20.100000000000001" customHeight="1" x14ac:dyDescent="0.25">
      <c r="A30" s="148" t="s">
        <v>78</v>
      </c>
      <c r="B30" s="144">
        <v>88844.739999999976</v>
      </c>
      <c r="C30" s="203">
        <v>127722.29999999996</v>
      </c>
      <c r="D30" s="203">
        <v>128469.03999999996</v>
      </c>
      <c r="E30" s="203">
        <v>149512.51999999999</v>
      </c>
      <c r="F30" s="203">
        <v>109776.64999999998</v>
      </c>
      <c r="G30" s="203">
        <v>98756.11</v>
      </c>
      <c r="H30" s="203">
        <v>114532.42999999993</v>
      </c>
      <c r="I30" s="203">
        <v>102519.81000000003</v>
      </c>
      <c r="J30" s="203">
        <v>148191.60999999999</v>
      </c>
      <c r="K30" s="203">
        <v>114647.40999999992</v>
      </c>
      <c r="L30" s="203">
        <v>104015.03999999998</v>
      </c>
      <c r="M30" s="3">
        <v>107674.22000000006</v>
      </c>
      <c r="N30" s="67">
        <f t="shared" ref="N30:N45" si="87">IF(M30="","",(M30-L30)/L30)</f>
        <v>3.5179335603775001E-2</v>
      </c>
      <c r="P30" s="134" t="s">
        <v>78</v>
      </c>
      <c r="Q30" s="25">
        <v>24769.378999999986</v>
      </c>
      <c r="R30" s="203">
        <v>26090.180999999997</v>
      </c>
      <c r="S30" s="203">
        <v>26845.964000000011</v>
      </c>
      <c r="T30" s="203">
        <v>29407.368999999981</v>
      </c>
      <c r="U30" s="203">
        <v>29868.044999999998</v>
      </c>
      <c r="V30" s="203">
        <v>27835.92599999997</v>
      </c>
      <c r="W30" s="203">
        <v>29206.410000000018</v>
      </c>
      <c r="X30" s="203">
        <v>26234.001999999982</v>
      </c>
      <c r="Y30" s="203">
        <v>31644.39</v>
      </c>
      <c r="Z30" s="203">
        <v>32055.040000000023</v>
      </c>
      <c r="AA30" s="203">
        <v>26905.675000000014</v>
      </c>
      <c r="AB30" s="3">
        <v>29585.051999999989</v>
      </c>
      <c r="AC30" s="67">
        <f t="shared" ref="AC30:AC45" si="88">IF(AB30="","",(AB30-AA30)/AA30)</f>
        <v>9.9584084026881819E-2</v>
      </c>
      <c r="AE30" s="262">
        <f t="shared" si="74"/>
        <v>2.7879398375187985</v>
      </c>
      <c r="AF30" s="206">
        <f t="shared" si="75"/>
        <v>2.0427271510143492</v>
      </c>
      <c r="AG30" s="206">
        <f t="shared" si="76"/>
        <v>2.0896835533292704</v>
      </c>
      <c r="AH30" s="206">
        <f t="shared" si="77"/>
        <v>1.9668833753855519</v>
      </c>
      <c r="AI30" s="206">
        <f t="shared" si="78"/>
        <v>2.7208012815111413</v>
      </c>
      <c r="AJ30" s="206">
        <f t="shared" si="79"/>
        <v>2.8186535496385967</v>
      </c>
      <c r="AK30" s="206">
        <f t="shared" si="80"/>
        <v>2.5500559099287456</v>
      </c>
      <c r="AL30" s="206">
        <f t="shared" si="81"/>
        <v>2.5589202711163801</v>
      </c>
      <c r="AM30" s="206">
        <f t="shared" si="82"/>
        <v>2.135369876877645</v>
      </c>
      <c r="AN30" s="206">
        <f t="shared" si="83"/>
        <v>2.795967218099392</v>
      </c>
      <c r="AO30" s="206">
        <f t="shared" si="84"/>
        <v>2.5867100565456709</v>
      </c>
      <c r="AP30" s="206">
        <f t="shared" ref="AP30" si="89">(AB30/M30)*10</f>
        <v>2.7476448865847343</v>
      </c>
      <c r="AQ30" s="67">
        <f t="shared" si="86"/>
        <v>6.2216029829790062E-2</v>
      </c>
      <c r="AT30" s="135"/>
    </row>
    <row r="31" spans="1:46" ht="20.100000000000001" customHeight="1" x14ac:dyDescent="0.25">
      <c r="A31" s="148" t="s">
        <v>79</v>
      </c>
      <c r="B31" s="144">
        <v>163017.80000000002</v>
      </c>
      <c r="C31" s="203">
        <v>124161.32999999994</v>
      </c>
      <c r="D31" s="203">
        <v>181017.38999999993</v>
      </c>
      <c r="E31" s="203">
        <v>128321.88000000003</v>
      </c>
      <c r="F31" s="203">
        <v>109180.21999999993</v>
      </c>
      <c r="G31" s="203">
        <v>128703.72000000002</v>
      </c>
      <c r="H31" s="203">
        <v>167047.14999999997</v>
      </c>
      <c r="I31" s="203">
        <v>131035.77999999998</v>
      </c>
      <c r="J31" s="203">
        <v>136350.32999999999</v>
      </c>
      <c r="K31" s="203">
        <v>131403.34</v>
      </c>
      <c r="L31" s="203">
        <v>117972.87999999996</v>
      </c>
      <c r="M31" s="3">
        <v>151017.85000000006</v>
      </c>
      <c r="N31" s="67">
        <f t="shared" si="87"/>
        <v>0.28010649566239387</v>
      </c>
      <c r="P31" s="134" t="s">
        <v>79</v>
      </c>
      <c r="Q31" s="25">
        <v>34176.324999999983</v>
      </c>
      <c r="R31" s="203">
        <v>30181.553999999996</v>
      </c>
      <c r="S31" s="203">
        <v>34669.633000000002</v>
      </c>
      <c r="T31" s="203">
        <v>29423.860999999994</v>
      </c>
      <c r="U31" s="203">
        <v>29544.088000000018</v>
      </c>
      <c r="V31" s="203">
        <v>34831.201999999983</v>
      </c>
      <c r="W31" s="203">
        <v>34959.243999999999</v>
      </c>
      <c r="X31" s="203">
        <v>36752.83499999997</v>
      </c>
      <c r="Y31" s="203">
        <v>36699.917000000001</v>
      </c>
      <c r="Z31" s="203">
        <v>35665.698999999964</v>
      </c>
      <c r="AA31" s="203">
        <v>30966.271999999986</v>
      </c>
      <c r="AB31" s="3">
        <v>41188.165999999976</v>
      </c>
      <c r="AC31" s="67">
        <f t="shared" si="88"/>
        <v>0.3300976623857077</v>
      </c>
      <c r="AE31" s="262">
        <f t="shared" si="74"/>
        <v>2.0964781146598703</v>
      </c>
      <c r="AF31" s="206">
        <f t="shared" si="75"/>
        <v>2.4308336581123937</v>
      </c>
      <c r="AG31" s="206">
        <f t="shared" si="76"/>
        <v>1.9152653234034593</v>
      </c>
      <c r="AH31" s="206">
        <f t="shared" si="77"/>
        <v>2.2929730300085991</v>
      </c>
      <c r="AI31" s="206">
        <f t="shared" si="78"/>
        <v>2.7059927155303445</v>
      </c>
      <c r="AJ31" s="206">
        <f t="shared" si="79"/>
        <v>2.7063088774745574</v>
      </c>
      <c r="AK31" s="206">
        <f t="shared" si="80"/>
        <v>2.0927770392969895</v>
      </c>
      <c r="AL31" s="206">
        <f t="shared" si="81"/>
        <v>2.8047938509619263</v>
      </c>
      <c r="AM31" s="206">
        <f t="shared" si="82"/>
        <v>2.691589892008329</v>
      </c>
      <c r="AN31" s="206">
        <f t="shared" si="83"/>
        <v>2.7142155595131729</v>
      </c>
      <c r="AO31" s="206">
        <f t="shared" si="84"/>
        <v>2.624863612721839</v>
      </c>
      <c r="AP31" s="206">
        <f t="shared" ref="AP31" si="90">(AB31/M31)*10</f>
        <v>2.7273707048537608</v>
      </c>
      <c r="AQ31" s="67">
        <f t="shared" si="86"/>
        <v>3.9052349857380805E-2</v>
      </c>
      <c r="AT31" s="135"/>
    </row>
    <row r="32" spans="1:46" ht="20.100000000000001" customHeight="1" x14ac:dyDescent="0.25">
      <c r="A32" s="148" t="s">
        <v>80</v>
      </c>
      <c r="B32" s="144">
        <v>129054.22999999992</v>
      </c>
      <c r="C32" s="203">
        <v>143928.69999999998</v>
      </c>
      <c r="D32" s="203">
        <v>130551.29999999993</v>
      </c>
      <c r="E32" s="203">
        <v>168057.08999999997</v>
      </c>
      <c r="F32" s="203">
        <v>116200.55999999991</v>
      </c>
      <c r="G32" s="203">
        <v>126285.80000000003</v>
      </c>
      <c r="H32" s="203">
        <v>162799.5</v>
      </c>
      <c r="I32" s="203">
        <v>135156.71</v>
      </c>
      <c r="J32" s="203">
        <v>164204.01</v>
      </c>
      <c r="K32" s="203">
        <v>132405.87000000008</v>
      </c>
      <c r="L32" s="203">
        <v>104241.92</v>
      </c>
      <c r="M32" s="3">
        <v>134300.00000000003</v>
      </c>
      <c r="N32" s="67">
        <f t="shared" si="87"/>
        <v>0.28834925527081651</v>
      </c>
      <c r="P32" s="134" t="s">
        <v>80</v>
      </c>
      <c r="Q32" s="25">
        <v>29571.834999999992</v>
      </c>
      <c r="R32" s="203">
        <v>27556.182000000004</v>
      </c>
      <c r="S32" s="203">
        <v>27462.67</v>
      </c>
      <c r="T32" s="203">
        <v>33693.252999999975</v>
      </c>
      <c r="U32" s="203">
        <v>31434.276000000013</v>
      </c>
      <c r="V32" s="203">
        <v>35272.59899999998</v>
      </c>
      <c r="W32" s="203">
        <v>32738.878999999994</v>
      </c>
      <c r="X32" s="203">
        <v>32002.925999999999</v>
      </c>
      <c r="Y32" s="203">
        <v>37177.171999999999</v>
      </c>
      <c r="Z32" s="203">
        <v>34138.758999999991</v>
      </c>
      <c r="AA32" s="203">
        <v>27197.232999999982</v>
      </c>
      <c r="AB32" s="3">
        <v>35728.330000000016</v>
      </c>
      <c r="AC32" s="67">
        <f t="shared" si="88"/>
        <v>0.31367518158924623</v>
      </c>
      <c r="AE32" s="262">
        <f t="shared" si="74"/>
        <v>2.2914270225780289</v>
      </c>
      <c r="AF32" s="206">
        <f t="shared" si="75"/>
        <v>1.9145717289185553</v>
      </c>
      <c r="AG32" s="206">
        <f t="shared" si="76"/>
        <v>2.1035922277296368</v>
      </c>
      <c r="AH32" s="206">
        <f t="shared" si="77"/>
        <v>2.004869476200021</v>
      </c>
      <c r="AI32" s="206">
        <f t="shared" si="78"/>
        <v>2.7051742263548508</v>
      </c>
      <c r="AJ32" s="206">
        <f t="shared" si="79"/>
        <v>2.7930772105810764</v>
      </c>
      <c r="AK32" s="206">
        <f t="shared" si="80"/>
        <v>2.0109938298336294</v>
      </c>
      <c r="AL32" s="206">
        <f t="shared" si="81"/>
        <v>2.3678384891138591</v>
      </c>
      <c r="AM32" s="206">
        <f t="shared" si="82"/>
        <v>2.2640842936783332</v>
      </c>
      <c r="AN32" s="206">
        <f t="shared" si="83"/>
        <v>2.578341806144997</v>
      </c>
      <c r="AO32" s="206">
        <f t="shared" si="84"/>
        <v>2.6090495071464517</v>
      </c>
      <c r="AP32" s="206">
        <f t="shared" ref="AP32" si="91">(AB32/M32)*10</f>
        <v>2.6603373045420708</v>
      </c>
      <c r="AQ32" s="67">
        <f t="shared" si="86"/>
        <v>1.9657655883928874E-2</v>
      </c>
      <c r="AT32" s="135"/>
    </row>
    <row r="33" spans="1:46" ht="20.100000000000001" customHeight="1" x14ac:dyDescent="0.25">
      <c r="A33" s="148" t="s">
        <v>81</v>
      </c>
      <c r="B33" s="144">
        <v>118132.11000000003</v>
      </c>
      <c r="C33" s="203">
        <v>147173.66999999995</v>
      </c>
      <c r="D33" s="203">
        <v>167545.44000000024</v>
      </c>
      <c r="E33" s="203">
        <v>131905.74000000005</v>
      </c>
      <c r="F33" s="203">
        <v>115807.50000000003</v>
      </c>
      <c r="G33" s="203">
        <v>114798.86000000002</v>
      </c>
      <c r="H33" s="203">
        <v>138304.09999999992</v>
      </c>
      <c r="I33" s="203">
        <v>134536.19999999998</v>
      </c>
      <c r="J33" s="203">
        <v>144042.04</v>
      </c>
      <c r="K33" s="203">
        <v>143487.67999999993</v>
      </c>
      <c r="L33" s="203">
        <v>113189.60000000011</v>
      </c>
      <c r="M33" s="3">
        <v>131070.36999999986</v>
      </c>
      <c r="N33" s="67">
        <f t="shared" si="87"/>
        <v>0.15797184546989954</v>
      </c>
      <c r="P33" s="134" t="s">
        <v>81</v>
      </c>
      <c r="Q33" s="25">
        <v>29004.790999999972</v>
      </c>
      <c r="R33" s="203">
        <v>32396.498</v>
      </c>
      <c r="S33" s="203">
        <v>31705.719999999998</v>
      </c>
      <c r="T33" s="203">
        <v>31122.389999999996</v>
      </c>
      <c r="U33" s="203">
        <v>31058.100000000006</v>
      </c>
      <c r="V33" s="203">
        <v>31539.86900000001</v>
      </c>
      <c r="W33" s="203">
        <v>33068.363999999994</v>
      </c>
      <c r="X33" s="203">
        <v>35573.933999999957</v>
      </c>
      <c r="Y33" s="203">
        <v>34606.108999999997</v>
      </c>
      <c r="Z33" s="203">
        <v>36493.042000000009</v>
      </c>
      <c r="AA33" s="203">
        <v>28939.759999999977</v>
      </c>
      <c r="AB33" s="3">
        <v>35164.128999999986</v>
      </c>
      <c r="AC33" s="67">
        <f t="shared" si="88"/>
        <v>0.21508018725794598</v>
      </c>
      <c r="AE33" s="262">
        <f t="shared" si="74"/>
        <v>2.4552842575993914</v>
      </c>
      <c r="AF33" s="206">
        <f t="shared" si="75"/>
        <v>2.2012427902355096</v>
      </c>
      <c r="AG33" s="206">
        <f t="shared" si="76"/>
        <v>1.8923654382954234</v>
      </c>
      <c r="AH33" s="206">
        <f t="shared" si="77"/>
        <v>2.3594416740317734</v>
      </c>
      <c r="AI33" s="206">
        <f t="shared" si="78"/>
        <v>2.6818729356906932</v>
      </c>
      <c r="AJ33" s="206">
        <f t="shared" si="79"/>
        <v>2.7474026310017368</v>
      </c>
      <c r="AK33" s="206">
        <f t="shared" si="80"/>
        <v>2.3909894211379137</v>
      </c>
      <c r="AL33" s="206">
        <f t="shared" si="81"/>
        <v>2.6441904855347453</v>
      </c>
      <c r="AM33" s="206">
        <f t="shared" si="82"/>
        <v>2.4025006171809284</v>
      </c>
      <c r="AN33" s="206">
        <f t="shared" si="83"/>
        <v>2.5432874794546838</v>
      </c>
      <c r="AO33" s="206">
        <f t="shared" si="84"/>
        <v>2.5567507968929966</v>
      </c>
      <c r="AP33" s="206">
        <f t="shared" ref="AP33" si="92">(AB33/M33)*10</f>
        <v>2.6828434984962675</v>
      </c>
      <c r="AQ33" s="67">
        <f t="shared" si="86"/>
        <v>4.9317556390908616E-2</v>
      </c>
      <c r="AT33" s="135"/>
    </row>
    <row r="34" spans="1:46" ht="20.100000000000001" customHeight="1" x14ac:dyDescent="0.25">
      <c r="A34" s="148" t="s">
        <v>82</v>
      </c>
      <c r="B34" s="144">
        <v>135211.27999999997</v>
      </c>
      <c r="C34" s="203">
        <v>175317.34000000005</v>
      </c>
      <c r="D34" s="203">
        <v>118154.39000000004</v>
      </c>
      <c r="E34" s="203">
        <v>152399.24000000002</v>
      </c>
      <c r="F34" s="203">
        <v>114737.72999999998</v>
      </c>
      <c r="G34" s="203">
        <v>115427.66999999995</v>
      </c>
      <c r="H34" s="203">
        <v>126613.06000000001</v>
      </c>
      <c r="I34" s="203">
        <v>156897.32000000004</v>
      </c>
      <c r="J34" s="203">
        <v>146611.98000000001</v>
      </c>
      <c r="K34" s="203">
        <v>114891.16999999987</v>
      </c>
      <c r="L34" s="203">
        <v>131146.99000000002</v>
      </c>
      <c r="M34" s="3">
        <v>137127.59</v>
      </c>
      <c r="N34" s="67">
        <f t="shared" si="87"/>
        <v>4.5602266586522312E-2</v>
      </c>
      <c r="P34" s="134" t="s">
        <v>82</v>
      </c>
      <c r="Q34" s="25">
        <v>28421.635000000002</v>
      </c>
      <c r="R34" s="203">
        <v>31101.468000000008</v>
      </c>
      <c r="S34" s="203">
        <v>27821.58</v>
      </c>
      <c r="T34" s="203">
        <v>30041.770000000019</v>
      </c>
      <c r="U34" s="203">
        <v>29496.788000000015</v>
      </c>
      <c r="V34" s="203">
        <v>31068.588000000022</v>
      </c>
      <c r="W34" s="203">
        <v>31963.873999999989</v>
      </c>
      <c r="X34" s="203">
        <v>36419.877999999997</v>
      </c>
      <c r="Y34" s="203">
        <v>35474.750999999997</v>
      </c>
      <c r="Z34" s="203">
        <v>29960.277999999991</v>
      </c>
      <c r="AA34" s="203">
        <v>34243.892999999989</v>
      </c>
      <c r="AB34" s="3">
        <v>36752.535999999971</v>
      </c>
      <c r="AC34" s="67">
        <f t="shared" si="88"/>
        <v>7.3258113497784341E-2</v>
      </c>
      <c r="AE34" s="262">
        <f t="shared" si="74"/>
        <v>2.1020165625234823</v>
      </c>
      <c r="AF34" s="206">
        <f t="shared" si="75"/>
        <v>1.7740098041642658</v>
      </c>
      <c r="AG34" s="206">
        <f t="shared" si="76"/>
        <v>2.354680177351006</v>
      </c>
      <c r="AH34" s="206">
        <f t="shared" si="77"/>
        <v>1.9712545810595916</v>
      </c>
      <c r="AI34" s="206">
        <f t="shared" si="78"/>
        <v>2.5708010782503732</v>
      </c>
      <c r="AJ34" s="206">
        <f t="shared" si="79"/>
        <v>2.691606613908089</v>
      </c>
      <c r="AK34" s="206">
        <f t="shared" si="80"/>
        <v>2.5245321454200687</v>
      </c>
      <c r="AL34" s="206">
        <f t="shared" si="81"/>
        <v>2.3212555829506831</v>
      </c>
      <c r="AM34" s="206">
        <f t="shared" si="82"/>
        <v>2.4196352167128494</v>
      </c>
      <c r="AN34" s="206">
        <f t="shared" si="83"/>
        <v>2.6077093653063175</v>
      </c>
      <c r="AO34" s="206">
        <f t="shared" si="84"/>
        <v>2.6111078111666903</v>
      </c>
      <c r="AP34" s="206">
        <f t="shared" ref="AP34" si="93">(AB34/M34)*10</f>
        <v>2.6801707810951809</v>
      </c>
      <c r="AQ34" s="67">
        <f t="shared" si="86"/>
        <v>2.6449681485052126E-2</v>
      </c>
      <c r="AT34" s="135"/>
    </row>
    <row r="35" spans="1:46" ht="20.100000000000001" customHeight="1" x14ac:dyDescent="0.25">
      <c r="A35" s="148" t="s">
        <v>83</v>
      </c>
      <c r="B35" s="144">
        <v>127394.07999999993</v>
      </c>
      <c r="C35" s="203">
        <v>153173.20000000004</v>
      </c>
      <c r="D35" s="203">
        <v>157184.51</v>
      </c>
      <c r="E35" s="203">
        <v>153334.56</v>
      </c>
      <c r="F35" s="203">
        <v>127866.06000000003</v>
      </c>
      <c r="G35" s="203">
        <v>125620.06999999993</v>
      </c>
      <c r="H35" s="203">
        <v>136980</v>
      </c>
      <c r="I35" s="203">
        <v>143925.01</v>
      </c>
      <c r="J35" s="203">
        <v>137723</v>
      </c>
      <c r="K35" s="203">
        <v>141500.09</v>
      </c>
      <c r="L35" s="203">
        <v>149245.17000000007</v>
      </c>
      <c r="M35" s="3">
        <v>121175.88999999987</v>
      </c>
      <c r="N35" s="67">
        <f t="shared" si="87"/>
        <v>-0.18807496416802091</v>
      </c>
      <c r="P35" s="134" t="s">
        <v>83</v>
      </c>
      <c r="Q35" s="25">
        <v>32779.412000000004</v>
      </c>
      <c r="R35" s="203">
        <v>32399.374999999993</v>
      </c>
      <c r="S35" s="203">
        <v>32672.658999999996</v>
      </c>
      <c r="T35" s="203">
        <v>33859.816999999988</v>
      </c>
      <c r="U35" s="203">
        <v>36267.96699999999</v>
      </c>
      <c r="V35" s="203">
        <v>36630.704999999973</v>
      </c>
      <c r="W35" s="203">
        <v>36275.366999999962</v>
      </c>
      <c r="X35" s="203">
        <v>35138.28200000005</v>
      </c>
      <c r="Y35" s="203">
        <v>35499.514000000003</v>
      </c>
      <c r="Z35" s="203">
        <v>41925.194999999985</v>
      </c>
      <c r="AA35" s="203">
        <v>39852.699000000001</v>
      </c>
      <c r="AB35" s="3">
        <v>34988.748999999974</v>
      </c>
      <c r="AC35" s="67">
        <f t="shared" si="88"/>
        <v>-0.12204819553124936</v>
      </c>
      <c r="AE35" s="262">
        <f t="shared" si="74"/>
        <v>2.5730718413288924</v>
      </c>
      <c r="AF35" s="206">
        <f t="shared" si="75"/>
        <v>2.1152117341675951</v>
      </c>
      <c r="AG35" s="206">
        <f t="shared" si="76"/>
        <v>2.0786182429808124</v>
      </c>
      <c r="AH35" s="206">
        <f t="shared" si="77"/>
        <v>2.2082312689324564</v>
      </c>
      <c r="AI35" s="206">
        <f t="shared" si="78"/>
        <v>2.8364029516511247</v>
      </c>
      <c r="AJ35" s="206">
        <f t="shared" si="79"/>
        <v>2.9159914494554884</v>
      </c>
      <c r="AK35" s="206">
        <f t="shared" si="80"/>
        <v>2.6482236092860245</v>
      </c>
      <c r="AL35" s="206">
        <f t="shared" si="81"/>
        <v>2.4414298807413699</v>
      </c>
      <c r="AM35" s="206">
        <f t="shared" si="82"/>
        <v>2.5776024338708856</v>
      </c>
      <c r="AN35" s="206">
        <f t="shared" si="83"/>
        <v>2.962909422884465</v>
      </c>
      <c r="AO35" s="206">
        <f t="shared" si="84"/>
        <v>2.6702840031607038</v>
      </c>
      <c r="AP35" s="206">
        <f t="shared" ref="AP35:AP36" si="94">(AB35/M35)*10</f>
        <v>2.8874348684379387</v>
      </c>
      <c r="AQ35" s="67">
        <f t="shared" ref="AQ35:AQ36" si="95">IF(AP35="","",(AP35-AO35)/AO35)</f>
        <v>8.1321262090550114E-2</v>
      </c>
      <c r="AT35" s="135"/>
    </row>
    <row r="36" spans="1:46" ht="20.100000000000001" customHeight="1" x14ac:dyDescent="0.25">
      <c r="A36" s="148" t="s">
        <v>84</v>
      </c>
      <c r="B36" s="144">
        <v>84144.9</v>
      </c>
      <c r="C36" s="203">
        <v>93566.699999999968</v>
      </c>
      <c r="D36" s="203">
        <v>109659.02</v>
      </c>
      <c r="E36" s="203">
        <v>85683.409999999989</v>
      </c>
      <c r="F36" s="203">
        <v>75119.589999999982</v>
      </c>
      <c r="G36" s="203">
        <v>77720.049999999974</v>
      </c>
      <c r="H36" s="203">
        <v>113987.73000000001</v>
      </c>
      <c r="I36" s="203">
        <v>109779.21999999999</v>
      </c>
      <c r="J36" s="203">
        <v>115223.08</v>
      </c>
      <c r="K36" s="203">
        <v>101102.37999999996</v>
      </c>
      <c r="L36" s="203">
        <v>89495.020000000019</v>
      </c>
      <c r="M36" s="3">
        <v>92283.700000000084</v>
      </c>
      <c r="N36" s="67">
        <f t="shared" si="87"/>
        <v>3.1160169582621081E-2</v>
      </c>
      <c r="P36" s="134" t="s">
        <v>84</v>
      </c>
      <c r="Q36" s="25">
        <v>21851.23599999999</v>
      </c>
      <c r="R36" s="203">
        <v>23756.94100000001</v>
      </c>
      <c r="S36" s="203">
        <v>26722.863000000001</v>
      </c>
      <c r="T36" s="203">
        <v>25745.833000000013</v>
      </c>
      <c r="U36" s="203">
        <v>21196.857</v>
      </c>
      <c r="V36" s="203">
        <v>23742.381999999994</v>
      </c>
      <c r="W36" s="203">
        <v>27458.442999999999</v>
      </c>
      <c r="X36" s="203">
        <v>27213.074000000004</v>
      </c>
      <c r="Y36" s="203">
        <v>30488.754000000001</v>
      </c>
      <c r="Z36" s="203">
        <v>28270.806999999997</v>
      </c>
      <c r="AA36" s="203">
        <v>25817.175000000017</v>
      </c>
      <c r="AB36" s="3">
        <v>25830.83300000001</v>
      </c>
      <c r="AC36" s="67">
        <f t="shared" si="88"/>
        <v>5.2902767246967039E-4</v>
      </c>
      <c r="AE36" s="262">
        <f t="shared" si="74"/>
        <v>2.596858038930463</v>
      </c>
      <c r="AF36" s="206">
        <f t="shared" si="75"/>
        <v>2.5390380338304137</v>
      </c>
      <c r="AG36" s="206">
        <f t="shared" si="76"/>
        <v>2.4369051446930676</v>
      </c>
      <c r="AH36" s="206">
        <f t="shared" si="77"/>
        <v>3.0047628823362675</v>
      </c>
      <c r="AI36" s="206">
        <f t="shared" si="78"/>
        <v>2.8217482283915563</v>
      </c>
      <c r="AJ36" s="206">
        <f t="shared" si="79"/>
        <v>3.0548593316653818</v>
      </c>
      <c r="AK36" s="206">
        <f t="shared" si="80"/>
        <v>2.4088946240090925</v>
      </c>
      <c r="AL36" s="206">
        <f t="shared" si="81"/>
        <v>2.4788911781300693</v>
      </c>
      <c r="AM36" s="206">
        <f t="shared" si="82"/>
        <v>2.6460630977752024</v>
      </c>
      <c r="AN36" s="206">
        <f t="shared" si="83"/>
        <v>2.7962553403787336</v>
      </c>
      <c r="AO36" s="206">
        <f t="shared" si="84"/>
        <v>2.8847610738564016</v>
      </c>
      <c r="AP36" s="206">
        <f t="shared" si="94"/>
        <v>2.7990677660301859</v>
      </c>
      <c r="AQ36" s="67">
        <f t="shared" si="95"/>
        <v>-2.9705513084887569E-2</v>
      </c>
      <c r="AT36" s="135"/>
    </row>
    <row r="37" spans="1:46" ht="20.100000000000001" customHeight="1" x14ac:dyDescent="0.25">
      <c r="A37" s="148" t="s">
        <v>85</v>
      </c>
      <c r="B37" s="144">
        <v>138558.80000000005</v>
      </c>
      <c r="C37" s="203">
        <v>155834.77000000008</v>
      </c>
      <c r="D37" s="203">
        <v>166910.12999999986</v>
      </c>
      <c r="E37" s="203">
        <v>141021.50999999992</v>
      </c>
      <c r="F37" s="203">
        <v>123949.06000000001</v>
      </c>
      <c r="G37" s="203">
        <v>108934.93999999996</v>
      </c>
      <c r="H37" s="203">
        <v>146959.93000000008</v>
      </c>
      <c r="I37" s="203">
        <v>147602.30999999997</v>
      </c>
      <c r="J37" s="203">
        <v>117229.17</v>
      </c>
      <c r="K37" s="203">
        <v>135705.82999999984</v>
      </c>
      <c r="L37" s="203">
        <v>125178.35000000003</v>
      </c>
      <c r="M37" s="3">
        <v>127989.43999999984</v>
      </c>
      <c r="N37" s="67">
        <f t="shared" si="87"/>
        <v>2.2456678810671385E-2</v>
      </c>
      <c r="P37" s="134" t="s">
        <v>85</v>
      </c>
      <c r="Q37" s="25">
        <v>36869.314999999995</v>
      </c>
      <c r="R37" s="203">
        <v>38144.778000000013</v>
      </c>
      <c r="S37" s="203">
        <v>35747.971000000005</v>
      </c>
      <c r="T37" s="203">
        <v>35405.063999999991</v>
      </c>
      <c r="U37" s="203">
        <v>39468.506000000016</v>
      </c>
      <c r="V37" s="203">
        <v>36656.012999999941</v>
      </c>
      <c r="W37" s="203">
        <v>39730.441999999974</v>
      </c>
      <c r="X37" s="203">
        <v>38905.268000000018</v>
      </c>
      <c r="Y37" s="203">
        <v>37110.972999999998</v>
      </c>
      <c r="Z37" s="203">
        <v>44437.182000000023</v>
      </c>
      <c r="AA37" s="203">
        <v>35516.30599999999</v>
      </c>
      <c r="AB37" s="3">
        <v>38018.897999999979</v>
      </c>
      <c r="AC37" s="67">
        <f t="shared" si="88"/>
        <v>7.0463183868277018E-2</v>
      </c>
      <c r="AE37" s="262">
        <f t="shared" si="74"/>
        <v>2.6609147163514684</v>
      </c>
      <c r="AF37" s="206">
        <f t="shared" si="75"/>
        <v>2.4477706740286518</v>
      </c>
      <c r="AG37" s="206">
        <f t="shared" si="76"/>
        <v>2.1417496349682335</v>
      </c>
      <c r="AH37" s="206">
        <f t="shared" si="77"/>
        <v>2.5106144445623939</v>
      </c>
      <c r="AI37" s="206">
        <f t="shared" si="78"/>
        <v>3.1842521435822113</v>
      </c>
      <c r="AJ37" s="206">
        <f t="shared" si="79"/>
        <v>3.3649454435831103</v>
      </c>
      <c r="AK37" s="206">
        <f t="shared" si="80"/>
        <v>2.7034880868546924</v>
      </c>
      <c r="AL37" s="206">
        <f t="shared" si="81"/>
        <v>2.6358170139749189</v>
      </c>
      <c r="AM37" s="206">
        <f t="shared" si="82"/>
        <v>3.1656773651131371</v>
      </c>
      <c r="AN37" s="206">
        <f t="shared" si="83"/>
        <v>3.2745226936823624</v>
      </c>
      <c r="AO37" s="206">
        <f t="shared" si="84"/>
        <v>2.8372562827357912</v>
      </c>
      <c r="AP37" s="206">
        <f t="shared" ref="AP37" si="96">(AB37/M37)*10</f>
        <v>2.9704714701462893</v>
      </c>
      <c r="AQ37" s="67">
        <f t="shared" ref="AQ37" si="97">IF(AP37="","",(AP37-AO37)/AO37)</f>
        <v>4.6952116458808896E-2</v>
      </c>
      <c r="AT37" s="135"/>
    </row>
    <row r="38" spans="1:46" ht="20.100000000000001" customHeight="1" x14ac:dyDescent="0.25">
      <c r="A38" s="148" t="s">
        <v>86</v>
      </c>
      <c r="B38" s="144">
        <v>122092.12999999996</v>
      </c>
      <c r="C38" s="203">
        <v>129989.20999999999</v>
      </c>
      <c r="D38" s="203">
        <v>213923.46999999977</v>
      </c>
      <c r="E38" s="203">
        <v>143278.98999999987</v>
      </c>
      <c r="F38" s="203">
        <v>142422.69000000009</v>
      </c>
      <c r="G38" s="203">
        <v>143940.27999999988</v>
      </c>
      <c r="H38" s="203">
        <v>138455.72000000012</v>
      </c>
      <c r="I38" s="203">
        <v>171460.04999999996</v>
      </c>
      <c r="J38" s="203">
        <v>167779.67</v>
      </c>
      <c r="K38" s="203">
        <v>161547.5199999999</v>
      </c>
      <c r="L38" s="203">
        <v>125255.67999999998</v>
      </c>
      <c r="M38" s="3">
        <v>128509.45000000001</v>
      </c>
      <c r="N38" s="67">
        <f t="shared" si="87"/>
        <v>2.5977025552853441E-2</v>
      </c>
      <c r="P38" s="134" t="s">
        <v>86</v>
      </c>
      <c r="Q38" s="25">
        <v>39727.941999999974</v>
      </c>
      <c r="R38" s="203">
        <v>40734.826999999983</v>
      </c>
      <c r="S38" s="203">
        <v>48266.111999999994</v>
      </c>
      <c r="T38" s="203">
        <v>48573.176999999916</v>
      </c>
      <c r="U38" s="203">
        <v>47199.009999999987</v>
      </c>
      <c r="V38" s="203">
        <v>49361.275999999947</v>
      </c>
      <c r="W38" s="203">
        <v>45412.628000000033</v>
      </c>
      <c r="X38" s="203">
        <v>51801.627999999968</v>
      </c>
      <c r="Y38" s="203">
        <v>54582.834000000003</v>
      </c>
      <c r="Z38" s="203">
        <v>54939.106999999975</v>
      </c>
      <c r="AA38" s="203">
        <v>39610.614999999969</v>
      </c>
      <c r="AB38" s="3">
        <v>40382.651000000013</v>
      </c>
      <c r="AC38" s="67">
        <f t="shared" si="88"/>
        <v>1.9490634013131187E-2</v>
      </c>
      <c r="AE38" s="262">
        <f t="shared" si="74"/>
        <v>3.2539314368583776</v>
      </c>
      <c r="AF38" s="206">
        <f t="shared" si="75"/>
        <v>3.1337083285605001</v>
      </c>
      <c r="AG38" s="206">
        <f t="shared" si="76"/>
        <v>2.2562326611474677</v>
      </c>
      <c r="AH38" s="206">
        <f t="shared" si="77"/>
        <v>3.3901116276712977</v>
      </c>
      <c r="AI38" s="206">
        <f t="shared" si="78"/>
        <v>3.3140091652530894</v>
      </c>
      <c r="AJ38" s="206">
        <f t="shared" si="79"/>
        <v>3.4292885910740196</v>
      </c>
      <c r="AK38" s="206">
        <f t="shared" si="80"/>
        <v>3.2799387414257781</v>
      </c>
      <c r="AL38" s="206">
        <f t="shared" si="81"/>
        <v>3.0212068642228891</v>
      </c>
      <c r="AM38" s="206">
        <f t="shared" si="82"/>
        <v>3.2532448061198354</v>
      </c>
      <c r="AN38" s="206">
        <f t="shared" si="83"/>
        <v>3.4008016340950329</v>
      </c>
      <c r="AO38" s="206">
        <f t="shared" si="84"/>
        <v>3.1623807399392967</v>
      </c>
      <c r="AP38" s="206">
        <f t="shared" ref="AP38" si="98">(AB38/M38)*10</f>
        <v>3.1423876609852437</v>
      </c>
      <c r="AQ38" s="67">
        <f t="shared" ref="AQ38" si="99">IF(AP38="","",(AP38-AO38)/AO38)</f>
        <v>-6.3221606119561605E-3</v>
      </c>
      <c r="AT38" s="135"/>
    </row>
    <row r="39" spans="1:46" ht="20.100000000000001" customHeight="1" x14ac:dyDescent="0.25">
      <c r="A39" s="148" t="s">
        <v>87</v>
      </c>
      <c r="B39" s="144">
        <v>155283.11000000002</v>
      </c>
      <c r="C39" s="203">
        <v>190846.28999999995</v>
      </c>
      <c r="D39" s="203">
        <v>164476.10999999999</v>
      </c>
      <c r="E39" s="203">
        <v>155784.03000000006</v>
      </c>
      <c r="F39" s="203">
        <v>141171.96999999974</v>
      </c>
      <c r="G39" s="203">
        <v>154005.31000000008</v>
      </c>
      <c r="H39" s="203">
        <v>193124.43999999997</v>
      </c>
      <c r="I39" s="203">
        <v>201827.3900000001</v>
      </c>
      <c r="J39" s="203">
        <v>161829.70000000001</v>
      </c>
      <c r="K39" s="203">
        <v>150815.30999999974</v>
      </c>
      <c r="L39" s="203">
        <v>141955.05999999985</v>
      </c>
      <c r="M39" s="3">
        <v>146335.42999999985</v>
      </c>
      <c r="N39" s="67">
        <f t="shared" si="87"/>
        <v>3.0857441784745115E-2</v>
      </c>
      <c r="P39" s="134" t="s">
        <v>87</v>
      </c>
      <c r="Q39" s="25">
        <v>50334.872000000032</v>
      </c>
      <c r="R39" s="203">
        <v>48986.57900000002</v>
      </c>
      <c r="S39" s="203">
        <v>51362.042000000016</v>
      </c>
      <c r="T39" s="203">
        <v>51289.855999999963</v>
      </c>
      <c r="U39" s="203">
        <v>48284.936000000031</v>
      </c>
      <c r="V39" s="203">
        <v>53105.856999999989</v>
      </c>
      <c r="W39" s="203">
        <v>59549.020999999986</v>
      </c>
      <c r="X39" s="203">
        <v>59908.970000000067</v>
      </c>
      <c r="Y39" s="203">
        <v>53697.078000000001</v>
      </c>
      <c r="Z39" s="203">
        <v>48381.740000000013</v>
      </c>
      <c r="AA39" s="203">
        <v>43825.39899999999</v>
      </c>
      <c r="AB39" s="3">
        <v>46547.514000000017</v>
      </c>
      <c r="AC39" s="67">
        <f t="shared" si="88"/>
        <v>6.211272600165095E-2</v>
      </c>
      <c r="AE39" s="262">
        <f t="shared" ref="AE39:AF45" si="100">(Q39/B39)*10</f>
        <v>3.2414904621629503</v>
      </c>
      <c r="AF39" s="206">
        <f t="shared" si="100"/>
        <v>2.5668080317411479</v>
      </c>
      <c r="AG39" s="206">
        <f t="shared" ref="AG39:AL41" si="101">IF(S39="","",(S39/D39)*10)</f>
        <v>3.1227660965473962</v>
      </c>
      <c r="AH39" s="206">
        <f t="shared" si="101"/>
        <v>3.2923693141074821</v>
      </c>
      <c r="AI39" s="206">
        <f t="shared" si="101"/>
        <v>3.4202920027254784</v>
      </c>
      <c r="AJ39" s="206">
        <f t="shared" si="101"/>
        <v>3.4483133730908344</v>
      </c>
      <c r="AK39" s="206">
        <f t="shared" si="101"/>
        <v>3.0834533940913951</v>
      </c>
      <c r="AL39" s="206">
        <f t="shared" si="101"/>
        <v>2.9683270442133765</v>
      </c>
      <c r="AM39" s="206">
        <f t="shared" ref="AM39:AP41" si="102">IF(Y39="","",(Y39/J39)*10)</f>
        <v>3.3181225695901304</v>
      </c>
      <c r="AN39" s="206">
        <f t="shared" si="102"/>
        <v>3.2080125021789963</v>
      </c>
      <c r="AO39" s="206">
        <f t="shared" si="102"/>
        <v>3.0872727608300847</v>
      </c>
      <c r="AP39" s="206">
        <f t="shared" ref="AP39" si="103">(AB39/M39)*10</f>
        <v>3.1808779322956897</v>
      </c>
      <c r="AQ39" s="67">
        <f t="shared" ref="AQ39" si="104">IF(AP39="","",(AP39-AO39)/AO39)</f>
        <v>3.031969596377259E-2</v>
      </c>
      <c r="AT39" s="135"/>
    </row>
    <row r="40" spans="1:46" ht="20.100000000000001" customHeight="1" thickBot="1" x14ac:dyDescent="0.3">
      <c r="A40" s="148" t="s">
        <v>88</v>
      </c>
      <c r="B40" s="144">
        <v>149645.83999999991</v>
      </c>
      <c r="C40" s="203">
        <v>159202.30000000008</v>
      </c>
      <c r="D40" s="203">
        <v>203434.65000000014</v>
      </c>
      <c r="E40" s="203">
        <v>108594.94999999985</v>
      </c>
      <c r="F40" s="203">
        <v>106301.55</v>
      </c>
      <c r="G40" s="203">
        <v>116548.94000000003</v>
      </c>
      <c r="H40" s="203">
        <v>113772.80000000005</v>
      </c>
      <c r="I40" s="203">
        <v>147624.20999999967</v>
      </c>
      <c r="J40" s="203">
        <v>117569.23</v>
      </c>
      <c r="K40" s="203">
        <v>123931.32000000007</v>
      </c>
      <c r="L40" s="203">
        <v>108069.5199999999</v>
      </c>
      <c r="M40" s="3">
        <v>115506.9</v>
      </c>
      <c r="N40" s="67">
        <f t="shared" si="87"/>
        <v>6.8820329728494195E-2</v>
      </c>
      <c r="P40" s="136" t="s">
        <v>88</v>
      </c>
      <c r="Q40" s="25">
        <v>35379.044000000002</v>
      </c>
      <c r="R40" s="203">
        <v>37144.067999999992</v>
      </c>
      <c r="S40" s="203">
        <v>37986.12000000001</v>
      </c>
      <c r="T40" s="203">
        <v>33420.183999999987</v>
      </c>
      <c r="U40" s="203">
        <v>33733.983000000022</v>
      </c>
      <c r="V40" s="203">
        <v>36039.897999999965</v>
      </c>
      <c r="W40" s="203">
        <v>34055.992000000013</v>
      </c>
      <c r="X40" s="203">
        <v>36034.477999999988</v>
      </c>
      <c r="Y40" s="203">
        <v>35921.741999999998</v>
      </c>
      <c r="Z40" s="203">
        <v>37043.72399999998</v>
      </c>
      <c r="AA40" s="203">
        <v>32897.341999999997</v>
      </c>
      <c r="AB40" s="3">
        <v>33341.16800000002</v>
      </c>
      <c r="AC40" s="67">
        <f t="shared" si="88"/>
        <v>1.3491241936811272E-2</v>
      </c>
      <c r="AE40" s="262">
        <f t="shared" si="100"/>
        <v>2.3641849315690981</v>
      </c>
      <c r="AF40" s="206">
        <f t="shared" si="100"/>
        <v>2.3331363931299971</v>
      </c>
      <c r="AG40" s="206">
        <f t="shared" si="101"/>
        <v>1.8672394304510065</v>
      </c>
      <c r="AH40" s="206">
        <f t="shared" si="101"/>
        <v>3.0775081161693092</v>
      </c>
      <c r="AI40" s="206">
        <f t="shared" si="101"/>
        <v>3.1734234355002373</v>
      </c>
      <c r="AJ40" s="206">
        <f t="shared" si="101"/>
        <v>3.0922544640903604</v>
      </c>
      <c r="AK40" s="206">
        <f t="shared" si="101"/>
        <v>2.9933333802103839</v>
      </c>
      <c r="AL40" s="206">
        <f t="shared" si="101"/>
        <v>2.4409599211403106</v>
      </c>
      <c r="AM40" s="206">
        <f t="shared" si="102"/>
        <v>3.0553693343062638</v>
      </c>
      <c r="AN40" s="206">
        <f t="shared" si="102"/>
        <v>2.9890526462560034</v>
      </c>
      <c r="AO40" s="206">
        <f t="shared" si="102"/>
        <v>3.0440906927318663</v>
      </c>
      <c r="AP40" s="206">
        <f t="shared" si="102"/>
        <v>2.8865087713374713</v>
      </c>
      <c r="AQ40" s="67">
        <f t="shared" ref="AQ40:AQ41" si="105">IF(AP40="","",(AP40-AO40)/AO40)</f>
        <v>-5.176650018037926E-2</v>
      </c>
      <c r="AT40" s="135"/>
    </row>
    <row r="41" spans="1:46" ht="20.100000000000001" customHeight="1" thickBot="1" x14ac:dyDescent="0.3">
      <c r="A41" s="42" t="str">
        <f>A19</f>
        <v>jan-dez</v>
      </c>
      <c r="B41" s="222">
        <f>SUM(B29:B40)</f>
        <v>1496959.3399999999</v>
      </c>
      <c r="C41" s="223">
        <f t="shared" ref="C41:M41" si="106">SUM(C29:C40)</f>
        <v>1681832.61</v>
      </c>
      <c r="D41" s="223">
        <f t="shared" si="106"/>
        <v>1866671.5499999996</v>
      </c>
      <c r="E41" s="223">
        <f t="shared" si="106"/>
        <v>1638051.7199999997</v>
      </c>
      <c r="F41" s="223">
        <f t="shared" si="106"/>
        <v>1384490.7399999998</v>
      </c>
      <c r="G41" s="223">
        <f t="shared" si="106"/>
        <v>1402522.0199999996</v>
      </c>
      <c r="H41" s="223">
        <f t="shared" si="106"/>
        <v>1646785.4400000002</v>
      </c>
      <c r="I41" s="223">
        <f t="shared" si="106"/>
        <v>1678629.5899999999</v>
      </c>
      <c r="J41" s="223">
        <f t="shared" si="106"/>
        <v>1681508.8599999999</v>
      </c>
      <c r="K41" s="223">
        <f t="shared" si="106"/>
        <v>1567969.7799999993</v>
      </c>
      <c r="L41" s="223">
        <f t="shared" si="106"/>
        <v>1411747.2599999998</v>
      </c>
      <c r="M41" s="224">
        <f t="shared" si="106"/>
        <v>1498449.5899999996</v>
      </c>
      <c r="N41" s="76">
        <f t="shared" si="87"/>
        <v>6.1414909351408871E-2</v>
      </c>
      <c r="P41" s="134"/>
      <c r="Q41" s="222">
        <f>SUM(Q29:Q40)</f>
        <v>386156.65199999994</v>
      </c>
      <c r="R41" s="223">
        <f t="shared" ref="R41:AB41" si="107">SUM(R29:R40)</f>
        <v>390987.57200000004</v>
      </c>
      <c r="S41" s="223">
        <f t="shared" si="107"/>
        <v>406063.09400000004</v>
      </c>
      <c r="T41" s="223">
        <f t="shared" si="107"/>
        <v>407598.05399999983</v>
      </c>
      <c r="U41" s="223">
        <f t="shared" si="107"/>
        <v>406953.16900000011</v>
      </c>
      <c r="V41" s="223">
        <f t="shared" si="107"/>
        <v>421887.39099999977</v>
      </c>
      <c r="W41" s="223">
        <f t="shared" si="107"/>
        <v>431264.80099999998</v>
      </c>
      <c r="X41" s="223">
        <f t="shared" si="107"/>
        <v>442364.45199999999</v>
      </c>
      <c r="Y41" s="223">
        <f t="shared" si="107"/>
        <v>454202.09499999997</v>
      </c>
      <c r="Z41" s="223">
        <f t="shared" si="107"/>
        <v>454929.95199999993</v>
      </c>
      <c r="AA41" s="223">
        <f t="shared" si="107"/>
        <v>393954.14199999988</v>
      </c>
      <c r="AB41" s="224">
        <f t="shared" si="107"/>
        <v>427457.57399999996</v>
      </c>
      <c r="AC41" s="72">
        <f t="shared" si="88"/>
        <v>8.504398971390964E-2</v>
      </c>
      <c r="AE41" s="263">
        <f t="shared" si="100"/>
        <v>2.5796068181785081</v>
      </c>
      <c r="AF41" s="228">
        <f t="shared" si="100"/>
        <v>2.3247710246265236</v>
      </c>
      <c r="AG41" s="228">
        <f t="shared" si="101"/>
        <v>2.1753323127467183</v>
      </c>
      <c r="AH41" s="228">
        <f t="shared" si="101"/>
        <v>2.4883100394412452</v>
      </c>
      <c r="AI41" s="228">
        <f t="shared" si="101"/>
        <v>2.9393708259832794</v>
      </c>
      <c r="AJ41" s="228">
        <f t="shared" si="101"/>
        <v>3.0080625115604236</v>
      </c>
      <c r="AK41" s="228">
        <f t="shared" si="101"/>
        <v>2.618828115215786</v>
      </c>
      <c r="AL41" s="228">
        <f t="shared" si="101"/>
        <v>2.6352713822946496</v>
      </c>
      <c r="AM41" s="228">
        <f t="shared" si="102"/>
        <v>2.7011579052875168</v>
      </c>
      <c r="AN41" s="228">
        <f t="shared" si="102"/>
        <v>2.9013948980572835</v>
      </c>
      <c r="AO41" s="228">
        <f t="shared" si="102"/>
        <v>2.7905429899683316</v>
      </c>
      <c r="AP41" s="228">
        <f t="shared" si="102"/>
        <v>2.8526656942793789</v>
      </c>
      <c r="AQ41" s="76">
        <f t="shared" si="105"/>
        <v>2.2261869655608592E-2</v>
      </c>
      <c r="AT41" s="135"/>
    </row>
    <row r="42" spans="1:46" ht="20.100000000000001" customHeight="1" x14ac:dyDescent="0.25">
      <c r="A42" s="148" t="s">
        <v>89</v>
      </c>
      <c r="B42" s="144">
        <f>SUM(B29:B31)</f>
        <v>337442.86</v>
      </c>
      <c r="C42" s="203">
        <f>SUM(C29:C31)</f>
        <v>332800.42999999988</v>
      </c>
      <c r="D42" s="203">
        <f>SUM(D29:D31)</f>
        <v>434832.52999999991</v>
      </c>
      <c r="E42" s="203">
        <f t="shared" ref="E42:F42" si="108">SUM(E29:E31)</f>
        <v>397992.19999999995</v>
      </c>
      <c r="F42" s="203">
        <f t="shared" si="108"/>
        <v>320914.02999999997</v>
      </c>
      <c r="G42" s="203">
        <f t="shared" ref="G42:H42" si="109">SUM(G29:G31)</f>
        <v>319240.09999999998</v>
      </c>
      <c r="H42" s="203">
        <f t="shared" si="109"/>
        <v>375788.15999999986</v>
      </c>
      <c r="I42" s="203">
        <f t="shared" ref="I42" si="110">SUM(I29:I31)</f>
        <v>329821.17</v>
      </c>
      <c r="J42" s="203">
        <f t="shared" ref="J42:L42" si="111">SUM(J29:J31)</f>
        <v>409296.98</v>
      </c>
      <c r="K42" s="203">
        <f t="shared" ref="K42" si="112">SUM(K29:K31)</f>
        <v>362582.60999999987</v>
      </c>
      <c r="L42" s="203">
        <f t="shared" si="111"/>
        <v>323969.94999999995</v>
      </c>
      <c r="M42" s="3">
        <f>IF(M31="","",SUM(M29:M31))</f>
        <v>364150.82000000018</v>
      </c>
      <c r="N42" s="76">
        <f t="shared" si="87"/>
        <v>0.12402653394242347</v>
      </c>
      <c r="P42" s="133" t="s">
        <v>89</v>
      </c>
      <c r="Q42" s="25">
        <f>SUM(Q29:Q31)</f>
        <v>82216.569999999963</v>
      </c>
      <c r="R42" s="203">
        <f>SUM(R29:R31)</f>
        <v>78766.856</v>
      </c>
      <c r="S42" s="203">
        <f>SUM(S29:S31)</f>
        <v>86315.356999999989</v>
      </c>
      <c r="T42" s="203">
        <f t="shared" ref="T42:U42" si="113">SUM(T29:T31)</f>
        <v>84446.709999999992</v>
      </c>
      <c r="U42" s="203">
        <f t="shared" si="113"/>
        <v>88812.746000000028</v>
      </c>
      <c r="V42" s="203">
        <f t="shared" ref="V42:W42" si="114">SUM(V29:V31)</f>
        <v>88470.203999999969</v>
      </c>
      <c r="W42" s="203">
        <f t="shared" si="114"/>
        <v>91011.791000000027</v>
      </c>
      <c r="X42" s="203">
        <f t="shared" ref="X42" si="115">SUM(X29:X31)</f>
        <v>89366.013999999952</v>
      </c>
      <c r="Y42" s="203">
        <f t="shared" ref="Y42:AB42" si="116">SUM(Y29:Y31)</f>
        <v>99643.168000000005</v>
      </c>
      <c r="Z42" s="203">
        <f t="shared" si="116"/>
        <v>99340.117999999988</v>
      </c>
      <c r="AA42" s="203">
        <f t="shared" si="116"/>
        <v>86053.719999999987</v>
      </c>
      <c r="AB42" s="203">
        <f t="shared" si="116"/>
        <v>100702.766</v>
      </c>
      <c r="AC42" s="67">
        <f t="shared" si="88"/>
        <v>0.1702314089385098</v>
      </c>
      <c r="AE42" s="261">
        <f t="shared" si="100"/>
        <v>2.4364590200545351</v>
      </c>
      <c r="AF42" s="205">
        <f t="shared" si="100"/>
        <v>2.3667894900255999</v>
      </c>
      <c r="AG42" s="205">
        <f t="shared" ref="AG42:AL44" si="117">(S42/D42)*10</f>
        <v>1.9850252923809542</v>
      </c>
      <c r="AH42" s="205">
        <f t="shared" si="117"/>
        <v>2.1218182165379122</v>
      </c>
      <c r="AI42" s="205">
        <f t="shared" si="117"/>
        <v>2.7674934000236773</v>
      </c>
      <c r="AJ42" s="205">
        <f t="shared" si="117"/>
        <v>2.7712747865947911</v>
      </c>
      <c r="AK42" s="205">
        <f t="shared" si="117"/>
        <v>2.4218908599994227</v>
      </c>
      <c r="AL42" s="205">
        <f t="shared" si="117"/>
        <v>2.7095293488892769</v>
      </c>
      <c r="AM42" s="205">
        <f t="shared" ref="AM42:AP44" si="118">(Y42/J42)*10</f>
        <v>2.4344955587016552</v>
      </c>
      <c r="AN42" s="205">
        <f t="shared" si="118"/>
        <v>2.7397926778672597</v>
      </c>
      <c r="AO42" s="205">
        <f t="shared" si="118"/>
        <v>2.6562253690504316</v>
      </c>
      <c r="AP42" s="205">
        <f t="shared" si="118"/>
        <v>2.765413682166086</v>
      </c>
      <c r="AQ42" s="76">
        <f>(AP42-AO42)/AO42</f>
        <v>4.110656964122282E-2</v>
      </c>
      <c r="AT42" s="135"/>
    </row>
    <row r="43" spans="1:46" ht="20.100000000000001" customHeight="1" x14ac:dyDescent="0.25">
      <c r="A43" s="148" t="s">
        <v>90</v>
      </c>
      <c r="B43" s="144">
        <f>SUM(B32:B34)</f>
        <v>382397.61999999994</v>
      </c>
      <c r="C43" s="203">
        <f>SUM(C32:C34)</f>
        <v>466419.70999999996</v>
      </c>
      <c r="D43" s="203">
        <f>SUM(D32:D34)</f>
        <v>416251.13000000024</v>
      </c>
      <c r="E43" s="203">
        <f t="shared" ref="E43:F43" si="119">SUM(E32:E34)</f>
        <v>452362.07000000007</v>
      </c>
      <c r="F43" s="203">
        <f t="shared" si="119"/>
        <v>346745.78999999992</v>
      </c>
      <c r="G43" s="203">
        <f t="shared" ref="G43:H43" si="120">SUM(G32:G34)</f>
        <v>356512.32999999996</v>
      </c>
      <c r="H43" s="203">
        <f t="shared" si="120"/>
        <v>427716.65999999992</v>
      </c>
      <c r="I43" s="203">
        <f t="shared" ref="I43" si="121">SUM(I32:I34)</f>
        <v>426590.23</v>
      </c>
      <c r="J43" s="203">
        <f t="shared" ref="J43:L43" si="122">SUM(J32:J34)</f>
        <v>454858.03</v>
      </c>
      <c r="K43" s="203">
        <f t="shared" ref="K43" si="123">SUM(K32:K34)</f>
        <v>390784.71999999991</v>
      </c>
      <c r="L43" s="203">
        <f t="shared" si="122"/>
        <v>348578.51000000013</v>
      </c>
      <c r="M43" s="3">
        <f>IF(M34="","",SUM(M32:M34))</f>
        <v>402497.95999999985</v>
      </c>
      <c r="N43" s="67">
        <f t="shared" si="87"/>
        <v>0.15468380423107467</v>
      </c>
      <c r="P43" s="134" t="s">
        <v>90</v>
      </c>
      <c r="Q43" s="25">
        <f>SUM(Q32:Q34)</f>
        <v>86998.260999999969</v>
      </c>
      <c r="R43" s="203">
        <f>SUM(R32:R34)</f>
        <v>91054.148000000016</v>
      </c>
      <c r="S43" s="203">
        <f>SUM(S32:S34)</f>
        <v>86989.97</v>
      </c>
      <c r="T43" s="203">
        <f t="shared" ref="T43:U43" si="124">SUM(T32:T34)</f>
        <v>94857.412999999986</v>
      </c>
      <c r="U43" s="203">
        <f t="shared" si="124"/>
        <v>91989.164000000033</v>
      </c>
      <c r="V43" s="203">
        <f t="shared" ref="V43:W43" si="125">SUM(V32:V34)</f>
        <v>97881.056000000011</v>
      </c>
      <c r="W43" s="203">
        <f t="shared" si="125"/>
        <v>97771.116999999969</v>
      </c>
      <c r="X43" s="203">
        <f t="shared" ref="X43" si="126">SUM(X32:X34)</f>
        <v>103996.73799999995</v>
      </c>
      <c r="Y43" s="203">
        <f t="shared" ref="Y43:AA43" si="127">SUM(Y32:Y34)</f>
        <v>107258.03199999998</v>
      </c>
      <c r="Z43" s="203">
        <f t="shared" si="127"/>
        <v>100592.079</v>
      </c>
      <c r="AA43" s="203">
        <f t="shared" si="127"/>
        <v>90380.88599999994</v>
      </c>
      <c r="AB43" s="203">
        <f t="shared" ref="AB43" si="128">SUM(AB32:AB34)</f>
        <v>107644.99499999997</v>
      </c>
      <c r="AC43" s="67">
        <f t="shared" si="88"/>
        <v>0.19101504492885849</v>
      </c>
      <c r="AE43" s="262">
        <f t="shared" si="100"/>
        <v>2.2750732862824821</v>
      </c>
      <c r="AF43" s="206">
        <f t="shared" si="100"/>
        <v>1.9521934010893327</v>
      </c>
      <c r="AG43" s="206">
        <f t="shared" si="117"/>
        <v>2.0898434558003469</v>
      </c>
      <c r="AH43" s="206">
        <f t="shared" si="117"/>
        <v>2.0969356029341712</v>
      </c>
      <c r="AI43" s="206">
        <f t="shared" si="117"/>
        <v>2.6529280715996597</v>
      </c>
      <c r="AJ43" s="206">
        <f t="shared" si="117"/>
        <v>2.7455167118623924</v>
      </c>
      <c r="AK43" s="206">
        <f t="shared" si="117"/>
        <v>2.2858851698692302</v>
      </c>
      <c r="AL43" s="206">
        <f t="shared" si="117"/>
        <v>2.4378602857360319</v>
      </c>
      <c r="AM43" s="206">
        <f t="shared" si="118"/>
        <v>2.3580551496474618</v>
      </c>
      <c r="AN43" s="206">
        <f t="shared" si="118"/>
        <v>2.5741047142273121</v>
      </c>
      <c r="AO43" s="206">
        <f t="shared" si="118"/>
        <v>2.5928415954270934</v>
      </c>
      <c r="AP43" s="206">
        <f t="shared" si="118"/>
        <v>2.6744233685060168</v>
      </c>
      <c r="AQ43" s="67">
        <f>(AP43-AO43)/AO43</f>
        <v>3.1464233381170083E-2</v>
      </c>
      <c r="AT43" s="135"/>
    </row>
    <row r="44" spans="1:46" ht="20.100000000000001" customHeight="1" x14ac:dyDescent="0.25">
      <c r="A44" s="148" t="s">
        <v>91</v>
      </c>
      <c r="B44" s="144">
        <f>SUM(B35:B37)</f>
        <v>350097.77999999997</v>
      </c>
      <c r="C44" s="203">
        <f>SUM(C35:C37)</f>
        <v>402574.6700000001</v>
      </c>
      <c r="D44" s="203">
        <f>SUM(D35:D37)</f>
        <v>433753.65999999992</v>
      </c>
      <c r="E44" s="203">
        <f t="shared" ref="E44:F44" si="129">SUM(E35:E37)</f>
        <v>380039.47999999986</v>
      </c>
      <c r="F44" s="203">
        <f t="shared" si="129"/>
        <v>326934.71000000002</v>
      </c>
      <c r="G44" s="203">
        <f t="shared" ref="G44:H44" si="130">SUM(G35:G37)</f>
        <v>312275.05999999988</v>
      </c>
      <c r="H44" s="203">
        <f t="shared" si="130"/>
        <v>397927.66000000009</v>
      </c>
      <c r="I44" s="203">
        <f t="shared" ref="I44" si="131">SUM(I35:I37)</f>
        <v>401306.53999999992</v>
      </c>
      <c r="J44" s="203">
        <f t="shared" ref="J44:L44" si="132">SUM(J35:J37)</f>
        <v>370175.25</v>
      </c>
      <c r="K44" s="203">
        <f t="shared" ref="K44" si="133">SUM(K35:K37)</f>
        <v>378308.29999999981</v>
      </c>
      <c r="L44" s="203">
        <f t="shared" si="132"/>
        <v>363918.54000000015</v>
      </c>
      <c r="M44" s="3">
        <f>IF(M37="","",SUM(M35:M37))</f>
        <v>341449.0299999998</v>
      </c>
      <c r="N44" s="67">
        <f t="shared" si="87"/>
        <v>-6.1743240671388575E-2</v>
      </c>
      <c r="P44" s="134" t="s">
        <v>91</v>
      </c>
      <c r="Q44" s="25">
        <f>SUM(Q35:Q37)</f>
        <v>91499.962999999989</v>
      </c>
      <c r="R44" s="203">
        <f>SUM(R35:R37)</f>
        <v>94301.094000000012</v>
      </c>
      <c r="S44" s="203">
        <f>SUM(S35:S37)</f>
        <v>95143.493000000002</v>
      </c>
      <c r="T44" s="203">
        <f t="shared" ref="T44:U44" si="134">SUM(T35:T37)</f>
        <v>95010.713999999993</v>
      </c>
      <c r="U44" s="203">
        <f t="shared" si="134"/>
        <v>96933.330000000016</v>
      </c>
      <c r="V44" s="203">
        <f t="shared" ref="V44:W44" si="135">SUM(V35:V37)</f>
        <v>97029.099999999919</v>
      </c>
      <c r="W44" s="203">
        <f t="shared" si="135"/>
        <v>103464.25199999993</v>
      </c>
      <c r="X44" s="203">
        <f t="shared" ref="X44" si="136">SUM(X35:X37)</f>
        <v>101256.62400000007</v>
      </c>
      <c r="Y44" s="203">
        <f t="shared" ref="Y44:AA44" si="137">SUM(Y35:Y37)</f>
        <v>103099.24100000001</v>
      </c>
      <c r="Z44" s="203">
        <f t="shared" si="137"/>
        <v>114633.18400000001</v>
      </c>
      <c r="AA44" s="203">
        <f t="shared" si="137"/>
        <v>101186.18</v>
      </c>
      <c r="AB44" s="203">
        <f t="shared" ref="AB44" si="138">SUM(AB35:AB37)</f>
        <v>98838.479999999952</v>
      </c>
      <c r="AC44" s="67">
        <f t="shared" si="88"/>
        <v>-2.3201785065905648E-2</v>
      </c>
      <c r="AE44" s="262">
        <f t="shared" si="100"/>
        <v>2.613554504687233</v>
      </c>
      <c r="AF44" s="206">
        <f t="shared" si="100"/>
        <v>2.3424497621770386</v>
      </c>
      <c r="AG44" s="206">
        <f t="shared" si="117"/>
        <v>2.1934914163029777</v>
      </c>
      <c r="AH44" s="206">
        <f t="shared" si="117"/>
        <v>2.5000222082189993</v>
      </c>
      <c r="AI44" s="206">
        <f t="shared" si="117"/>
        <v>2.9649140037776966</v>
      </c>
      <c r="AJ44" s="206">
        <f t="shared" si="117"/>
        <v>3.1071677642140223</v>
      </c>
      <c r="AK44" s="206">
        <f t="shared" si="117"/>
        <v>2.6000769084511473</v>
      </c>
      <c r="AL44" s="206">
        <f t="shared" si="117"/>
        <v>2.5231740305054604</v>
      </c>
      <c r="AM44" s="206">
        <f t="shared" si="118"/>
        <v>2.7851467919586739</v>
      </c>
      <c r="AN44" s="206">
        <f t="shared" si="118"/>
        <v>3.0301524973150222</v>
      </c>
      <c r="AO44" s="206">
        <f t="shared" si="118"/>
        <v>2.780462352921067</v>
      </c>
      <c r="AP44" s="206">
        <f t="shared" si="118"/>
        <v>2.8946774281362</v>
      </c>
      <c r="AQ44" s="67">
        <f>(AP44-AO44)/AO44</f>
        <v>4.107772762869534E-2</v>
      </c>
      <c r="AT44" s="135"/>
    </row>
    <row r="45" spans="1:46" ht="20.100000000000001" customHeight="1" thickBot="1" x14ac:dyDescent="0.3">
      <c r="A45" s="149" t="s">
        <v>92</v>
      </c>
      <c r="B45" s="260">
        <f>SUM(B38:B40)</f>
        <v>427021.0799999999</v>
      </c>
      <c r="C45" s="204">
        <f>SUM(C38:C40)</f>
        <v>480037.80000000005</v>
      </c>
      <c r="D45" s="204">
        <f>IF(D40="","",SUM(D38:D40))</f>
        <v>581834.22999999986</v>
      </c>
      <c r="E45" s="204">
        <f t="shared" ref="E45:F45" si="139">IF(E40="","",SUM(E38:E40))</f>
        <v>407657.96999999974</v>
      </c>
      <c r="F45" s="204">
        <f t="shared" si="139"/>
        <v>389896.20999999979</v>
      </c>
      <c r="G45" s="204">
        <f t="shared" ref="G45:M45" si="140">IF(G40="","",SUM(G38:G40))</f>
        <v>414494.53</v>
      </c>
      <c r="H45" s="204">
        <f t="shared" si="140"/>
        <v>445352.96000000014</v>
      </c>
      <c r="I45" s="204">
        <f t="shared" ref="I45" si="141">IF(I40="","",SUM(I38:I40))</f>
        <v>520911.64999999973</v>
      </c>
      <c r="J45" s="204">
        <f t="shared" ref="J45:L45" si="142">IF(J40="","",SUM(J38:J40))</f>
        <v>447178.6</v>
      </c>
      <c r="K45" s="204">
        <f t="shared" ref="K45" si="143">IF(K40="","",SUM(K38:K40))</f>
        <v>436294.14999999967</v>
      </c>
      <c r="L45" s="204">
        <f t="shared" si="142"/>
        <v>375280.25999999972</v>
      </c>
      <c r="M45" s="150">
        <f t="shared" si="140"/>
        <v>390351.77999999991</v>
      </c>
      <c r="N45" s="70">
        <f t="shared" si="87"/>
        <v>4.0160705495141696E-2</v>
      </c>
      <c r="P45" s="136" t="s">
        <v>92</v>
      </c>
      <c r="Q45" s="27">
        <f>SUM(Q38:Q40)</f>
        <v>125441.85800000001</v>
      </c>
      <c r="R45" s="204">
        <f>SUM(R38:R40)</f>
        <v>126865.47399999999</v>
      </c>
      <c r="S45" s="204">
        <f>IF(S40="","",SUM(S38:S40))</f>
        <v>137614.27400000003</v>
      </c>
      <c r="T45" s="204">
        <f t="shared" ref="T45:U45" si="144">IF(T40="","",SUM(T38:T40))</f>
        <v>133283.21699999986</v>
      </c>
      <c r="U45" s="204">
        <f t="shared" si="144"/>
        <v>129217.92900000005</v>
      </c>
      <c r="V45" s="204">
        <f t="shared" ref="V45:W45" si="145">IF(V40="","",SUM(V38:V40))</f>
        <v>138507.0309999999</v>
      </c>
      <c r="W45" s="204">
        <f t="shared" si="145"/>
        <v>139017.64100000003</v>
      </c>
      <c r="X45" s="204">
        <f t="shared" ref="X45" si="146">IF(X40="","",SUM(X38:X40))</f>
        <v>147745.076</v>
      </c>
      <c r="Y45" s="204">
        <f t="shared" ref="Y45:AB45" si="147">IF(Y40="","",SUM(Y38:Y40))</f>
        <v>144201.65400000001</v>
      </c>
      <c r="Z45" s="204">
        <f t="shared" si="147"/>
        <v>140364.57099999997</v>
      </c>
      <c r="AA45" s="204">
        <f t="shared" si="147"/>
        <v>116333.35599999997</v>
      </c>
      <c r="AB45" s="204">
        <f t="shared" si="147"/>
        <v>120271.33300000006</v>
      </c>
      <c r="AC45" s="70">
        <f t="shared" si="88"/>
        <v>3.3850798562022805E-2</v>
      </c>
      <c r="AE45" s="264">
        <f t="shared" si="100"/>
        <v>2.9376034082439215</v>
      </c>
      <c r="AF45" s="207">
        <f t="shared" si="100"/>
        <v>2.642822586054681</v>
      </c>
      <c r="AG45" s="207">
        <f t="shared" ref="AG45:AL45" si="148">IF(S40="","",(S45/D45)*10)</f>
        <v>2.3651800960558829</v>
      </c>
      <c r="AH45" s="207">
        <f t="shared" si="148"/>
        <v>3.2694863539648189</v>
      </c>
      <c r="AI45" s="207">
        <f t="shared" si="148"/>
        <v>3.3141622228130947</v>
      </c>
      <c r="AJ45" s="207">
        <f t="shared" si="148"/>
        <v>3.3415888745262787</v>
      </c>
      <c r="AK45" s="207">
        <f t="shared" si="148"/>
        <v>3.1215160442629593</v>
      </c>
      <c r="AL45" s="207">
        <f t="shared" si="148"/>
        <v>2.8362789736032989</v>
      </c>
      <c r="AM45" s="207">
        <f t="shared" ref="AM45:AQ45" si="149">IF(Y40="","",(Y45/J45)*10)</f>
        <v>3.2246993483140747</v>
      </c>
      <c r="AN45" s="207">
        <f t="shared" si="149"/>
        <v>3.2172003910664415</v>
      </c>
      <c r="AO45" s="207">
        <f t="shared" si="149"/>
        <v>3.0999060808580783</v>
      </c>
      <c r="AP45" s="207">
        <f t="shared" si="149"/>
        <v>3.081101180068913</v>
      </c>
      <c r="AQ45" s="70">
        <f>(AP45-AO45)/AO45</f>
        <v>-6.0662808158239295E-3</v>
      </c>
      <c r="AT45" s="135"/>
    </row>
    <row r="46" spans="1:46" x14ac:dyDescent="0.25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T46" s="135"/>
    </row>
    <row r="47" spans="1:46" ht="15.75" thickBot="1" x14ac:dyDescent="0.3">
      <c r="N47" s="130" t="s">
        <v>1</v>
      </c>
      <c r="AC47" s="174">
        <v>1000</v>
      </c>
      <c r="AQ47" s="174" t="s">
        <v>51</v>
      </c>
      <c r="AT47" s="135"/>
    </row>
    <row r="48" spans="1:46" ht="20.100000000000001" customHeight="1" x14ac:dyDescent="0.25">
      <c r="A48" s="440" t="s">
        <v>15</v>
      </c>
      <c r="B48" s="442" t="s">
        <v>76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7"/>
      <c r="N48" s="438" t="s">
        <v>120</v>
      </c>
      <c r="P48" s="443" t="s">
        <v>3</v>
      </c>
      <c r="Q48" s="435" t="s">
        <v>76</v>
      </c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7"/>
      <c r="AC48" s="438" t="s">
        <v>120</v>
      </c>
      <c r="AE48" s="435" t="s">
        <v>76</v>
      </c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7"/>
      <c r="AQ48" s="438" t="str">
        <f>AC48</f>
        <v>D       2021/2020</v>
      </c>
      <c r="AT48" s="135"/>
    </row>
    <row r="49" spans="1:46" ht="20.100000000000001" customHeight="1" thickBot="1" x14ac:dyDescent="0.3">
      <c r="A49" s="441"/>
      <c r="B49" s="120">
        <v>2010</v>
      </c>
      <c r="C49" s="181">
        <v>2011</v>
      </c>
      <c r="D49" s="181">
        <v>2012</v>
      </c>
      <c r="E49" s="181">
        <v>2013</v>
      </c>
      <c r="F49" s="181">
        <v>2014</v>
      </c>
      <c r="G49" s="181">
        <v>2015</v>
      </c>
      <c r="H49" s="181">
        <v>2016</v>
      </c>
      <c r="I49" s="181">
        <v>2017</v>
      </c>
      <c r="J49" s="181">
        <v>2018</v>
      </c>
      <c r="K49" s="365">
        <v>2019</v>
      </c>
      <c r="L49" s="365">
        <v>2020</v>
      </c>
      <c r="M49" s="179">
        <v>2021</v>
      </c>
      <c r="N49" s="439"/>
      <c r="P49" s="444"/>
      <c r="Q49" s="31">
        <v>2010</v>
      </c>
      <c r="R49" s="181">
        <v>2011</v>
      </c>
      <c r="S49" s="181">
        <v>2012</v>
      </c>
      <c r="T49" s="181">
        <v>2013</v>
      </c>
      <c r="U49" s="181">
        <v>2014</v>
      </c>
      <c r="V49" s="181">
        <v>2015</v>
      </c>
      <c r="W49" s="181">
        <v>2016</v>
      </c>
      <c r="X49" s="181">
        <v>2017</v>
      </c>
      <c r="Y49" s="181">
        <v>2018</v>
      </c>
      <c r="Z49" s="181">
        <v>2019</v>
      </c>
      <c r="AA49" s="181">
        <v>2020</v>
      </c>
      <c r="AB49" s="179">
        <v>2021</v>
      </c>
      <c r="AC49" s="439"/>
      <c r="AE49" s="31">
        <v>2010</v>
      </c>
      <c r="AF49" s="181">
        <v>2011</v>
      </c>
      <c r="AG49" s="181">
        <v>2012</v>
      </c>
      <c r="AH49" s="181">
        <v>2013</v>
      </c>
      <c r="AI49" s="181">
        <v>2014</v>
      </c>
      <c r="AJ49" s="181">
        <v>2015</v>
      </c>
      <c r="AK49" s="181">
        <v>2017</v>
      </c>
      <c r="AL49" s="181">
        <v>2017</v>
      </c>
      <c r="AM49" s="181">
        <v>2018</v>
      </c>
      <c r="AN49" s="181">
        <v>2019</v>
      </c>
      <c r="AO49" s="181">
        <v>2020</v>
      </c>
      <c r="AP49" s="179">
        <v>2021</v>
      </c>
      <c r="AQ49" s="439"/>
      <c r="AT49" s="135"/>
    </row>
    <row r="50" spans="1:46" ht="3" customHeight="1" thickBot="1" x14ac:dyDescent="0.3">
      <c r="A50" s="132" t="s">
        <v>94</v>
      </c>
      <c r="B50" s="131"/>
      <c r="C50" s="131"/>
      <c r="D50" s="131"/>
      <c r="E50" s="131"/>
      <c r="F50" s="131"/>
      <c r="G50" s="131"/>
      <c r="H50" s="131"/>
      <c r="I50" s="131"/>
      <c r="J50" s="366"/>
      <c r="K50" s="131"/>
      <c r="L50" s="131"/>
      <c r="M50" s="131"/>
      <c r="N50" s="175"/>
      <c r="O50" s="8"/>
      <c r="P50" s="132"/>
      <c r="Q50" s="154">
        <v>2010</v>
      </c>
      <c r="R50" s="154">
        <v>2011</v>
      </c>
      <c r="S50" s="154">
        <v>2012</v>
      </c>
      <c r="T50" s="154"/>
      <c r="U50" s="154"/>
      <c r="V50" s="154"/>
      <c r="W50" s="154"/>
      <c r="X50" s="154"/>
      <c r="Y50" s="154"/>
      <c r="Z50" s="154"/>
      <c r="AA50" s="154"/>
      <c r="AB50" s="154"/>
      <c r="AC50" s="173"/>
      <c r="AD50" s="8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75"/>
      <c r="AT50" s="135"/>
    </row>
    <row r="51" spans="1:46" ht="20.100000000000001" customHeight="1" x14ac:dyDescent="0.25">
      <c r="A51" s="147" t="s">
        <v>77</v>
      </c>
      <c r="B51" s="142">
        <v>77038.130000000048</v>
      </c>
      <c r="C51" s="202">
        <v>75617.27</v>
      </c>
      <c r="D51" s="202">
        <v>113844.10000000002</v>
      </c>
      <c r="E51" s="202">
        <v>93610.949999999983</v>
      </c>
      <c r="F51" s="202">
        <v>94388.039999999921</v>
      </c>
      <c r="G51" s="202">
        <v>91436.9399999999</v>
      </c>
      <c r="H51" s="202">
        <v>70145.979999999967</v>
      </c>
      <c r="I51" s="202">
        <v>96670.400000000038</v>
      </c>
      <c r="J51" s="202">
        <v>86690.71</v>
      </c>
      <c r="K51" s="278">
        <v>102746.46999999988</v>
      </c>
      <c r="L51" s="278">
        <v>136996.49999999997</v>
      </c>
      <c r="M51" s="139">
        <v>121653.88999999998</v>
      </c>
      <c r="N51" s="76">
        <f>IF(M51="","",(M51-L51)/L51)</f>
        <v>-0.11199271514235758</v>
      </c>
      <c r="P51" s="134" t="s">
        <v>77</v>
      </c>
      <c r="Q51" s="142">
        <v>14178.058999999999</v>
      </c>
      <c r="R51" s="202">
        <v>16344.844999999999</v>
      </c>
      <c r="S51" s="202">
        <v>18481.169000000002</v>
      </c>
      <c r="T51" s="202">
        <v>20000.632999999987</v>
      </c>
      <c r="U51" s="202">
        <v>18045.733999999989</v>
      </c>
      <c r="V51" s="202">
        <v>19063.57499999999</v>
      </c>
      <c r="W51" s="202">
        <v>17884.870999999992</v>
      </c>
      <c r="X51" s="202">
        <v>22256.164000000001</v>
      </c>
      <c r="Y51" s="202">
        <v>22751.996999999999</v>
      </c>
      <c r="Z51" s="202">
        <v>25859.545000000013</v>
      </c>
      <c r="AA51" s="202">
        <v>35304.030999999995</v>
      </c>
      <c r="AB51" s="139">
        <v>29868.909000000007</v>
      </c>
      <c r="AC51" s="76">
        <f>IF(AB51="","",(AB51-AA51)/AA51)</f>
        <v>-0.15395188158541978</v>
      </c>
      <c r="AE51" s="261">
        <f t="shared" ref="AE51:AE60" si="150">(Q51/B51)*10</f>
        <v>1.8403950095881081</v>
      </c>
      <c r="AF51" s="205">
        <f t="shared" ref="AF51:AF60" si="151">(R51/C51)*10</f>
        <v>2.1615227579625658</v>
      </c>
      <c r="AG51" s="205">
        <f t="shared" ref="AG51:AG60" si="152">(S51/D51)*10</f>
        <v>1.6233752122420044</v>
      </c>
      <c r="AH51" s="205">
        <f t="shared" ref="AH51:AH60" si="153">(T51/E51)*10</f>
        <v>2.1365698136809841</v>
      </c>
      <c r="AI51" s="205">
        <f t="shared" ref="AI51:AI60" si="154">(U51/F51)*10</f>
        <v>1.9118665881821473</v>
      </c>
      <c r="AJ51" s="205">
        <f t="shared" ref="AJ51:AJ60" si="155">(V51/G51)*10</f>
        <v>2.084887683249244</v>
      </c>
      <c r="AK51" s="205">
        <f t="shared" ref="AK51:AK60" si="156">(W51/H51)*10</f>
        <v>2.5496644283820684</v>
      </c>
      <c r="AL51" s="205">
        <f t="shared" ref="AL51:AL60" si="157">(X51/I51)*10</f>
        <v>2.3022728777371348</v>
      </c>
      <c r="AM51" s="205">
        <f t="shared" ref="AM51:AM60" si="158">(Y51/J51)*10</f>
        <v>2.6245023255663726</v>
      </c>
      <c r="AN51" s="205">
        <f t="shared" ref="AN51:AN60" si="159">(Z51/K51)*10</f>
        <v>2.5168305052232003</v>
      </c>
      <c r="AO51" s="205">
        <f t="shared" ref="AO51:AO60" si="160">(AA51/L51)*10</f>
        <v>2.5770024051709353</v>
      </c>
      <c r="AP51" s="205">
        <f t="shared" ref="AP51" si="161">(AB51/M51)*10</f>
        <v>2.4552366554000047</v>
      </c>
      <c r="AQ51" s="76">
        <f t="shared" ref="AQ51:AQ56" si="162">IF(AP51="","",(AP51-AO51)/AO51)</f>
        <v>-4.7250925931073676E-2</v>
      </c>
      <c r="AT51" s="135"/>
    </row>
    <row r="52" spans="1:46" ht="20.100000000000001" customHeight="1" x14ac:dyDescent="0.25">
      <c r="A52" s="148" t="s">
        <v>78</v>
      </c>
      <c r="B52" s="144">
        <v>72819.339999999982</v>
      </c>
      <c r="C52" s="203">
        <v>87274.840000000011</v>
      </c>
      <c r="D52" s="203">
        <v>101727.20000000001</v>
      </c>
      <c r="E52" s="203">
        <v>110658.78999999996</v>
      </c>
      <c r="F52" s="203">
        <v>109991.49999999996</v>
      </c>
      <c r="G52" s="203">
        <v>92866.790000000066</v>
      </c>
      <c r="H52" s="203">
        <v>72567.640000000072</v>
      </c>
      <c r="I52" s="203">
        <v>85040.37</v>
      </c>
      <c r="J52" s="203">
        <v>97721.83</v>
      </c>
      <c r="K52" s="276">
        <v>111683.34999999996</v>
      </c>
      <c r="L52" s="276">
        <v>113066.82999999989</v>
      </c>
      <c r="M52" s="3">
        <v>124588.11999999995</v>
      </c>
      <c r="N52" s="67">
        <f t="shared" ref="N52:N67" si="163">IF(M52="","",(M52-L52)/L52)</f>
        <v>0.10189805445151401</v>
      </c>
      <c r="P52" s="134" t="s">
        <v>78</v>
      </c>
      <c r="Q52" s="144">
        <v>14439.179</v>
      </c>
      <c r="R52" s="203">
        <v>17444.693999999992</v>
      </c>
      <c r="S52" s="203">
        <v>20090.994000000017</v>
      </c>
      <c r="T52" s="203">
        <v>22514.599000000009</v>
      </c>
      <c r="U52" s="203">
        <v>22065.344000000008</v>
      </c>
      <c r="V52" s="203">
        <v>19101.218999999997</v>
      </c>
      <c r="W52" s="203">
        <v>19254.929999999989</v>
      </c>
      <c r="X52" s="203">
        <v>22517.317999999988</v>
      </c>
      <c r="Y52" s="203">
        <v>25713.953000000001</v>
      </c>
      <c r="Z52" s="203">
        <v>28323.108</v>
      </c>
      <c r="AA52" s="203">
        <v>28077.086000000007</v>
      </c>
      <c r="AB52" s="3">
        <v>31625.220999999987</v>
      </c>
      <c r="AC52" s="67">
        <f t="shared" ref="AC52:AC67" si="164">IF(AB52="","",(AB52-AA52)/AA52)</f>
        <v>0.12637119820767651</v>
      </c>
      <c r="AE52" s="262">
        <f t="shared" si="150"/>
        <v>1.9828769390109828</v>
      </c>
      <c r="AF52" s="206">
        <f t="shared" si="151"/>
        <v>1.9988227993313985</v>
      </c>
      <c r="AG52" s="206">
        <f t="shared" si="152"/>
        <v>1.9749874173279136</v>
      </c>
      <c r="AH52" s="206">
        <f t="shared" si="153"/>
        <v>2.0345965286625685</v>
      </c>
      <c r="AI52" s="206">
        <f t="shared" si="154"/>
        <v>2.0060953800975545</v>
      </c>
      <c r="AJ52" s="206">
        <f t="shared" si="155"/>
        <v>2.0568406639230217</v>
      </c>
      <c r="AK52" s="206">
        <f t="shared" si="156"/>
        <v>2.6533769046368283</v>
      </c>
      <c r="AL52" s="206">
        <f t="shared" si="157"/>
        <v>2.647838667682183</v>
      </c>
      <c r="AM52" s="206">
        <f t="shared" si="158"/>
        <v>2.631341738074287</v>
      </c>
      <c r="AN52" s="206">
        <f t="shared" si="159"/>
        <v>2.536018842558001</v>
      </c>
      <c r="AO52" s="206">
        <f t="shared" si="160"/>
        <v>2.4832292547690633</v>
      </c>
      <c r="AP52" s="206">
        <f t="shared" ref="AP52:AP53" si="165">(AB52/M52)*10</f>
        <v>2.5383817493995413</v>
      </c>
      <c r="AQ52" s="67">
        <f t="shared" si="162"/>
        <v>2.2209989079565309E-2</v>
      </c>
      <c r="AT52" s="135"/>
    </row>
    <row r="53" spans="1:46" ht="20.100000000000001" customHeight="1" x14ac:dyDescent="0.25">
      <c r="A53" s="148" t="s">
        <v>79</v>
      </c>
      <c r="B53" s="144">
        <v>84633.959999999977</v>
      </c>
      <c r="C53" s="203">
        <v>105231.42000000006</v>
      </c>
      <c r="D53" s="203">
        <v>125552.12000000001</v>
      </c>
      <c r="E53" s="203">
        <v>103316.65999999999</v>
      </c>
      <c r="F53" s="203">
        <v>107623.27999999997</v>
      </c>
      <c r="G53" s="203">
        <v>129782.01999999996</v>
      </c>
      <c r="H53" s="203">
        <v>82471.939999999886</v>
      </c>
      <c r="I53" s="203">
        <v>109657.74999999996</v>
      </c>
      <c r="J53" s="203">
        <v>106502.67</v>
      </c>
      <c r="K53" s="276">
        <v>100151.61999999988</v>
      </c>
      <c r="L53" s="276">
        <v>137560.8899999999</v>
      </c>
      <c r="M53" s="3">
        <v>160508.8499999998</v>
      </c>
      <c r="N53" s="67">
        <f t="shared" si="163"/>
        <v>0.16682038041481065</v>
      </c>
      <c r="P53" s="134" t="s">
        <v>79</v>
      </c>
      <c r="Q53" s="144">
        <v>16992.152000000002</v>
      </c>
      <c r="R53" s="203">
        <v>19273.382000000009</v>
      </c>
      <c r="S53" s="203">
        <v>22749.488000000016</v>
      </c>
      <c r="T53" s="203">
        <v>20836.083999999995</v>
      </c>
      <c r="U53" s="203">
        <v>21337.534000000003</v>
      </c>
      <c r="V53" s="203">
        <v>27425.90399999998</v>
      </c>
      <c r="W53" s="203">
        <v>21464.642000000003</v>
      </c>
      <c r="X53" s="203">
        <v>29322.409999999974</v>
      </c>
      <c r="Y53" s="203">
        <v>27877.649000000001</v>
      </c>
      <c r="Z53" s="203">
        <v>26138.823000000029</v>
      </c>
      <c r="AA53" s="203">
        <v>35987.320999999974</v>
      </c>
      <c r="AB53" s="3">
        <v>45551.675999999985</v>
      </c>
      <c r="AC53" s="67">
        <f t="shared" si="164"/>
        <v>0.26577013054125415</v>
      </c>
      <c r="AE53" s="262">
        <f t="shared" si="150"/>
        <v>2.0077226683000542</v>
      </c>
      <c r="AF53" s="206">
        <f t="shared" si="151"/>
        <v>1.8315235126543004</v>
      </c>
      <c r="AG53" s="206">
        <f t="shared" si="152"/>
        <v>1.8119557041330736</v>
      </c>
      <c r="AH53" s="206">
        <f t="shared" si="153"/>
        <v>2.0167206334389824</v>
      </c>
      <c r="AI53" s="206">
        <f t="shared" si="154"/>
        <v>1.9826132412987234</v>
      </c>
      <c r="AJ53" s="206">
        <f t="shared" si="155"/>
        <v>2.113228319300315</v>
      </c>
      <c r="AK53" s="206">
        <f t="shared" si="156"/>
        <v>2.602660007755369</v>
      </c>
      <c r="AL53" s="206">
        <f t="shared" si="157"/>
        <v>2.6739934021991134</v>
      </c>
      <c r="AM53" s="206">
        <f t="shared" si="158"/>
        <v>2.617554001228326</v>
      </c>
      <c r="AN53" s="206">
        <f t="shared" si="159"/>
        <v>2.609925131515602</v>
      </c>
      <c r="AO53" s="206">
        <f t="shared" si="160"/>
        <v>2.6161012043466716</v>
      </c>
      <c r="AP53" s="206">
        <f t="shared" si="165"/>
        <v>2.8379541688822791</v>
      </c>
      <c r="AQ53" s="67">
        <f t="shared" si="162"/>
        <v>8.4802898361499623E-2</v>
      </c>
      <c r="AT53" s="135"/>
    </row>
    <row r="54" spans="1:46" ht="20.100000000000001" customHeight="1" x14ac:dyDescent="0.25">
      <c r="A54" s="148" t="s">
        <v>80</v>
      </c>
      <c r="B54" s="144">
        <v>86281.630000000092</v>
      </c>
      <c r="C54" s="203">
        <v>90571.82</v>
      </c>
      <c r="D54" s="203">
        <v>114496.53999999998</v>
      </c>
      <c r="E54" s="203">
        <v>127144.32000000001</v>
      </c>
      <c r="F54" s="203">
        <v>101418.98</v>
      </c>
      <c r="G54" s="203">
        <v>138312.82000000012</v>
      </c>
      <c r="H54" s="203">
        <v>88569.839999999909</v>
      </c>
      <c r="I54" s="203">
        <v>90108.859999999855</v>
      </c>
      <c r="J54" s="203">
        <v>116074.35</v>
      </c>
      <c r="K54" s="276">
        <v>110198.37999999993</v>
      </c>
      <c r="L54" s="276">
        <v>117688.19999999992</v>
      </c>
      <c r="M54" s="3">
        <v>152839.19999999987</v>
      </c>
      <c r="N54" s="67">
        <f t="shared" si="163"/>
        <v>0.29867905193553784</v>
      </c>
      <c r="P54" s="134" t="s">
        <v>80</v>
      </c>
      <c r="Q54" s="144">
        <v>16453.240000000009</v>
      </c>
      <c r="R54" s="203">
        <v>17348.706999999995</v>
      </c>
      <c r="S54" s="203">
        <v>21481.076000000001</v>
      </c>
      <c r="T54" s="203">
        <v>23047.187999999995</v>
      </c>
      <c r="U54" s="203">
        <v>22346.683000000005</v>
      </c>
      <c r="V54" s="203">
        <v>26898.605999999982</v>
      </c>
      <c r="W54" s="203">
        <v>21576.277000000009</v>
      </c>
      <c r="X54" s="203">
        <v>21389.478000000017</v>
      </c>
      <c r="Y54" s="203">
        <v>27604.588</v>
      </c>
      <c r="Z54" s="203">
        <v>27317.737999999994</v>
      </c>
      <c r="AA54" s="203">
        <v>32348.052000000014</v>
      </c>
      <c r="AB54" s="3">
        <v>41483.519999999982</v>
      </c>
      <c r="AC54" s="67">
        <f t="shared" si="164"/>
        <v>0.28241168896352598</v>
      </c>
      <c r="AE54" s="262">
        <f t="shared" si="150"/>
        <v>1.9069227134443323</v>
      </c>
      <c r="AF54" s="206">
        <f t="shared" si="151"/>
        <v>1.915464103514757</v>
      </c>
      <c r="AG54" s="206">
        <f t="shared" si="152"/>
        <v>1.8761332001822941</v>
      </c>
      <c r="AH54" s="206">
        <f t="shared" si="153"/>
        <v>1.8126793237794652</v>
      </c>
      <c r="AI54" s="206">
        <f t="shared" si="154"/>
        <v>2.2034024597762674</v>
      </c>
      <c r="AJ54" s="206">
        <f t="shared" si="155"/>
        <v>1.9447659298682476</v>
      </c>
      <c r="AK54" s="206">
        <f t="shared" si="156"/>
        <v>2.43607496637682</v>
      </c>
      <c r="AL54" s="206">
        <f t="shared" si="157"/>
        <v>2.3737374992869791</v>
      </c>
      <c r="AM54" s="206">
        <f t="shared" si="158"/>
        <v>2.3781815706915439</v>
      </c>
      <c r="AN54" s="206">
        <f t="shared" si="159"/>
        <v>2.4789600355286541</v>
      </c>
      <c r="AO54" s="206">
        <f t="shared" si="160"/>
        <v>2.7486232264577111</v>
      </c>
      <c r="AP54" s="206">
        <f t="shared" ref="AP54" si="166">(AB54/M54)*10</f>
        <v>2.7141937408727617</v>
      </c>
      <c r="AQ54" s="67">
        <f t="shared" si="162"/>
        <v>-1.2526084060389905E-2</v>
      </c>
      <c r="AT54" s="135"/>
    </row>
    <row r="55" spans="1:46" ht="20.100000000000001" customHeight="1" x14ac:dyDescent="0.25">
      <c r="A55" s="148" t="s">
        <v>81</v>
      </c>
      <c r="B55" s="144">
        <v>103881.57000000004</v>
      </c>
      <c r="C55" s="203">
        <v>116719.58999999998</v>
      </c>
      <c r="D55" s="203">
        <v>131645.18999999994</v>
      </c>
      <c r="E55" s="203">
        <v>124200.61000000002</v>
      </c>
      <c r="F55" s="203">
        <v>115003.54999999996</v>
      </c>
      <c r="G55" s="203">
        <v>101873.18999999994</v>
      </c>
      <c r="H55" s="203">
        <v>98498.06999999992</v>
      </c>
      <c r="I55" s="203">
        <v>125707.18999999987</v>
      </c>
      <c r="J55" s="203">
        <v>118085.03</v>
      </c>
      <c r="K55" s="276">
        <v>138059.79999999987</v>
      </c>
      <c r="L55" s="276">
        <v>116199.34999999993</v>
      </c>
      <c r="M55" s="3">
        <v>158667.07999999999</v>
      </c>
      <c r="N55" s="67">
        <f t="shared" si="163"/>
        <v>0.3654730426633202</v>
      </c>
      <c r="P55" s="134" t="s">
        <v>81</v>
      </c>
      <c r="Q55" s="144">
        <v>18200.404999999999</v>
      </c>
      <c r="R55" s="203">
        <v>20446.271000000008</v>
      </c>
      <c r="S55" s="203">
        <v>22726.202999999998</v>
      </c>
      <c r="T55" s="203">
        <v>24859.089999999986</v>
      </c>
      <c r="U55" s="203">
        <v>23995.31</v>
      </c>
      <c r="V55" s="203">
        <v>23727.782000000003</v>
      </c>
      <c r="W55" s="203">
        <v>22966.652000000002</v>
      </c>
      <c r="X55" s="203">
        <v>30743.068000000036</v>
      </c>
      <c r="Y55" s="203">
        <v>29718.337</v>
      </c>
      <c r="Z55" s="203">
        <v>31960.788000000026</v>
      </c>
      <c r="AA55" s="203">
        <v>29316.248000000014</v>
      </c>
      <c r="AB55" s="3">
        <v>42079.479000000065</v>
      </c>
      <c r="AC55" s="67">
        <f t="shared" si="164"/>
        <v>0.4353637273091715</v>
      </c>
      <c r="AE55" s="262">
        <f t="shared" si="150"/>
        <v>1.7520340711061637</v>
      </c>
      <c r="AF55" s="206">
        <f t="shared" si="151"/>
        <v>1.7517428736684229</v>
      </c>
      <c r="AG55" s="206">
        <f t="shared" si="152"/>
        <v>1.726322321385233</v>
      </c>
      <c r="AH55" s="206">
        <f t="shared" si="153"/>
        <v>2.0015272066699175</v>
      </c>
      <c r="AI55" s="206">
        <f t="shared" si="154"/>
        <v>2.0864842867894087</v>
      </c>
      <c r="AJ55" s="206">
        <f t="shared" si="155"/>
        <v>2.3291488172697856</v>
      </c>
      <c r="AK55" s="206">
        <f t="shared" si="156"/>
        <v>2.331685483786639</v>
      </c>
      <c r="AL55" s="206">
        <f t="shared" si="157"/>
        <v>2.4456093561553693</v>
      </c>
      <c r="AM55" s="206">
        <f t="shared" si="158"/>
        <v>2.5166896261109475</v>
      </c>
      <c r="AN55" s="206">
        <f t="shared" si="159"/>
        <v>2.3149959655163963</v>
      </c>
      <c r="AO55" s="206">
        <f t="shared" si="160"/>
        <v>2.5229270215366979</v>
      </c>
      <c r="AP55" s="206">
        <f t="shared" ref="AP55" si="167">(AB55/M55)*10</f>
        <v>2.6520610954711001</v>
      </c>
      <c r="AQ55" s="67">
        <f t="shared" si="162"/>
        <v>5.1184228807279387E-2</v>
      </c>
      <c r="AT55" s="135"/>
    </row>
    <row r="56" spans="1:46" ht="20.100000000000001" customHeight="1" x14ac:dyDescent="0.25">
      <c r="A56" s="148" t="s">
        <v>82</v>
      </c>
      <c r="B56" s="144">
        <v>80469.45</v>
      </c>
      <c r="C56" s="203">
        <v>123040.03000000013</v>
      </c>
      <c r="D56" s="203">
        <v>125120.51999999996</v>
      </c>
      <c r="E56" s="203">
        <v>89935.11</v>
      </c>
      <c r="F56" s="203">
        <v>114563.67999999995</v>
      </c>
      <c r="G56" s="203">
        <v>112203.61000000006</v>
      </c>
      <c r="H56" s="203">
        <v>84181.98000000001</v>
      </c>
      <c r="I56" s="203">
        <v>122243.79999999989</v>
      </c>
      <c r="J56" s="203">
        <v>107462.64</v>
      </c>
      <c r="K56" s="276">
        <v>99905.849999999889</v>
      </c>
      <c r="L56" s="276">
        <v>139118.62</v>
      </c>
      <c r="M56" s="3">
        <v>143853.57999999996</v>
      </c>
      <c r="N56" s="67">
        <f t="shared" si="163"/>
        <v>3.4035415244918064E-2</v>
      </c>
      <c r="P56" s="134" t="s">
        <v>82</v>
      </c>
      <c r="Q56" s="144">
        <v>17415.862000000005</v>
      </c>
      <c r="R56" s="203">
        <v>20004.232999999982</v>
      </c>
      <c r="S56" s="203">
        <v>23077.424999999992</v>
      </c>
      <c r="T56" s="203">
        <v>20396.612000000005</v>
      </c>
      <c r="U56" s="203">
        <v>22655.134000000016</v>
      </c>
      <c r="V56" s="203">
        <v>25022.574999999983</v>
      </c>
      <c r="W56" s="203">
        <v>20750.199000000015</v>
      </c>
      <c r="X56" s="203">
        <v>28108.851999999995</v>
      </c>
      <c r="Y56" s="203">
        <v>27267.624</v>
      </c>
      <c r="Z56" s="203">
        <v>25611.110000000004</v>
      </c>
      <c r="AA56" s="203">
        <v>32107.318000000014</v>
      </c>
      <c r="AB56" s="3">
        <v>37813.970000000023</v>
      </c>
      <c r="AC56" s="67">
        <f t="shared" si="164"/>
        <v>0.17773680131115302</v>
      </c>
      <c r="AE56" s="262">
        <f t="shared" si="150"/>
        <v>2.1642824699311363</v>
      </c>
      <c r="AF56" s="206">
        <f t="shared" si="151"/>
        <v>1.6258312843389231</v>
      </c>
      <c r="AG56" s="206">
        <f t="shared" si="152"/>
        <v>1.8444156881700937</v>
      </c>
      <c r="AH56" s="206">
        <f t="shared" si="153"/>
        <v>2.2679253964330508</v>
      </c>
      <c r="AI56" s="206">
        <f t="shared" si="154"/>
        <v>1.9775145141985686</v>
      </c>
      <c r="AJ56" s="206">
        <f t="shared" si="155"/>
        <v>2.2301042720461464</v>
      </c>
      <c r="AK56" s="206">
        <f t="shared" si="156"/>
        <v>2.4649217088977964</v>
      </c>
      <c r="AL56" s="206">
        <f t="shared" si="157"/>
        <v>2.2994092133916011</v>
      </c>
      <c r="AM56" s="206">
        <f t="shared" si="158"/>
        <v>2.5374049995421668</v>
      </c>
      <c r="AN56" s="206">
        <f t="shared" si="159"/>
        <v>2.5635245583717103</v>
      </c>
      <c r="AO56" s="206">
        <f t="shared" si="160"/>
        <v>2.3079094660369699</v>
      </c>
      <c r="AP56" s="206">
        <f t="shared" ref="AP56" si="168">(AB56/M56)*10</f>
        <v>2.6286429576518033</v>
      </c>
      <c r="AQ56" s="67">
        <f t="shared" si="162"/>
        <v>0.13897143555010474</v>
      </c>
      <c r="AT56" s="135"/>
    </row>
    <row r="57" spans="1:46" ht="20.100000000000001" customHeight="1" x14ac:dyDescent="0.25">
      <c r="A57" s="148" t="s">
        <v>83</v>
      </c>
      <c r="B57" s="144">
        <v>121245.22000000007</v>
      </c>
      <c r="C57" s="203">
        <v>148123.03999999998</v>
      </c>
      <c r="D57" s="203">
        <v>145034.51999999987</v>
      </c>
      <c r="E57" s="203">
        <v>118029.58</v>
      </c>
      <c r="F57" s="203">
        <v>152352.9499999999</v>
      </c>
      <c r="G57" s="203">
        <v>143202.34999999995</v>
      </c>
      <c r="H57" s="203">
        <v>113759.98999999999</v>
      </c>
      <c r="I57" s="203">
        <v>109766.18999999993</v>
      </c>
      <c r="J57" s="203">
        <v>119696.71</v>
      </c>
      <c r="K57" s="276">
        <v>134141.46999999994</v>
      </c>
      <c r="L57" s="276">
        <v>184285.91999999995</v>
      </c>
      <c r="M57" s="3">
        <v>166011.85000000006</v>
      </c>
      <c r="N57" s="67">
        <f t="shared" si="163"/>
        <v>-9.9161509463120648E-2</v>
      </c>
      <c r="P57" s="134" t="s">
        <v>83</v>
      </c>
      <c r="Q57" s="144">
        <v>21585.097000000031</v>
      </c>
      <c r="R57" s="203">
        <v>27388.943999999978</v>
      </c>
      <c r="S57" s="203">
        <v>30041.980000000014</v>
      </c>
      <c r="T57" s="203">
        <v>31158.237999999987</v>
      </c>
      <c r="U57" s="203">
        <v>32854.051000000014</v>
      </c>
      <c r="V57" s="203">
        <v>32382.404999999973</v>
      </c>
      <c r="W57" s="203">
        <v>26168.737000000016</v>
      </c>
      <c r="X57" s="203">
        <v>29583.368000000006</v>
      </c>
      <c r="Y57" s="203">
        <v>33476.61</v>
      </c>
      <c r="Z57" s="203">
        <v>36683.536999999989</v>
      </c>
      <c r="AA57" s="203">
        <v>47305.887999999963</v>
      </c>
      <c r="AB57" s="3">
        <v>47712.990000000027</v>
      </c>
      <c r="AC57" s="67">
        <f t="shared" si="164"/>
        <v>8.6057363514678072E-3</v>
      </c>
      <c r="AE57" s="262">
        <f t="shared" si="150"/>
        <v>1.78028436914874</v>
      </c>
      <c r="AF57" s="206">
        <f t="shared" si="151"/>
        <v>1.8490670998920886</v>
      </c>
      <c r="AG57" s="206">
        <f t="shared" si="152"/>
        <v>2.0713675613226452</v>
      </c>
      <c r="AH57" s="206">
        <f t="shared" si="153"/>
        <v>2.6398668876056313</v>
      </c>
      <c r="AI57" s="206">
        <f t="shared" si="154"/>
        <v>2.1564433770399614</v>
      </c>
      <c r="AJ57" s="206">
        <f t="shared" si="155"/>
        <v>2.2613040218962874</v>
      </c>
      <c r="AK57" s="206">
        <f t="shared" si="156"/>
        <v>2.3003462816760107</v>
      </c>
      <c r="AL57" s="206">
        <f t="shared" si="157"/>
        <v>2.695125703096739</v>
      </c>
      <c r="AM57" s="206">
        <f t="shared" si="158"/>
        <v>2.7967861439132284</v>
      </c>
      <c r="AN57" s="206">
        <f t="shared" si="159"/>
        <v>2.7346902490333531</v>
      </c>
      <c r="AO57" s="206">
        <f t="shared" si="160"/>
        <v>2.5669833050728985</v>
      </c>
      <c r="AP57" s="206">
        <f t="shared" ref="AP57:AP58" si="169">(AB57/M57)*10</f>
        <v>2.8740713388833394</v>
      </c>
      <c r="AQ57" s="67">
        <f t="shared" ref="AQ57:AQ58" si="170">IF(AP57="","",(AP57-AO57)/AO57)</f>
        <v>0.11962993027791433</v>
      </c>
      <c r="AT57" s="135"/>
    </row>
    <row r="58" spans="1:46" ht="20.100000000000001" customHeight="1" x14ac:dyDescent="0.25">
      <c r="A58" s="148" t="s">
        <v>84</v>
      </c>
      <c r="B58" s="144">
        <v>103944.79999999996</v>
      </c>
      <c r="C58" s="203">
        <v>126697.19000000006</v>
      </c>
      <c r="D58" s="203">
        <v>128779.38999999998</v>
      </c>
      <c r="E58" s="203">
        <v>107220.34000000003</v>
      </c>
      <c r="F58" s="203">
        <v>93191.830000000045</v>
      </c>
      <c r="G58" s="203">
        <v>109094.74000000005</v>
      </c>
      <c r="H58" s="203">
        <v>96182.719999999987</v>
      </c>
      <c r="I58" s="203">
        <v>105906.66999999993</v>
      </c>
      <c r="J58" s="203">
        <v>100874.44</v>
      </c>
      <c r="K58" s="276">
        <v>95104.369999999879</v>
      </c>
      <c r="L58" s="276">
        <v>125189.41999999997</v>
      </c>
      <c r="M58" s="3">
        <v>143656.6999999999</v>
      </c>
      <c r="N58" s="67">
        <f t="shared" si="163"/>
        <v>0.14751470212099338</v>
      </c>
      <c r="P58" s="134" t="s">
        <v>84</v>
      </c>
      <c r="Q58" s="144">
        <v>17333.093000000012</v>
      </c>
      <c r="R58" s="203">
        <v>19429.269</v>
      </c>
      <c r="S58" s="203">
        <v>22173.393</v>
      </c>
      <c r="T58" s="203">
        <v>23485.576000000015</v>
      </c>
      <c r="U58" s="203">
        <v>20594.052000000025</v>
      </c>
      <c r="V58" s="203">
        <v>21320.543000000012</v>
      </c>
      <c r="W58" s="203">
        <v>22518.471000000009</v>
      </c>
      <c r="X58" s="203">
        <v>23832.374000000018</v>
      </c>
      <c r="Y58" s="203">
        <v>25445.677</v>
      </c>
      <c r="Z58" s="203">
        <v>24566.240999999998</v>
      </c>
      <c r="AA58" s="203">
        <v>31984.679000000007</v>
      </c>
      <c r="AB58" s="3">
        <v>35306.603999999999</v>
      </c>
      <c r="AC58" s="67">
        <f t="shared" si="164"/>
        <v>0.10385988241432691</v>
      </c>
      <c r="AE58" s="262">
        <f t="shared" si="150"/>
        <v>1.6675286305808483</v>
      </c>
      <c r="AF58" s="206">
        <f t="shared" si="151"/>
        <v>1.5335201199016324</v>
      </c>
      <c r="AG58" s="206">
        <f t="shared" si="152"/>
        <v>1.7218122402971472</v>
      </c>
      <c r="AH58" s="206">
        <f t="shared" si="153"/>
        <v>2.1904030522566904</v>
      </c>
      <c r="AI58" s="206">
        <f t="shared" si="154"/>
        <v>2.2098559498187784</v>
      </c>
      <c r="AJ58" s="206">
        <f t="shared" si="155"/>
        <v>1.9543144793232015</v>
      </c>
      <c r="AK58" s="206">
        <f t="shared" si="156"/>
        <v>2.3412179443459293</v>
      </c>
      <c r="AL58" s="206">
        <f t="shared" si="157"/>
        <v>2.250318511572504</v>
      </c>
      <c r="AM58" s="206">
        <f t="shared" si="158"/>
        <v>2.5225098647387783</v>
      </c>
      <c r="AN58" s="206">
        <f t="shared" si="159"/>
        <v>2.5830822495328061</v>
      </c>
      <c r="AO58" s="206">
        <f t="shared" si="160"/>
        <v>2.5549027226102665</v>
      </c>
      <c r="AP58" s="206">
        <f t="shared" si="169"/>
        <v>2.4577067411405125</v>
      </c>
      <c r="AQ58" s="67">
        <f t="shared" si="170"/>
        <v>-3.8042928448740264E-2</v>
      </c>
      <c r="AT58" s="135"/>
    </row>
    <row r="59" spans="1:46" ht="20.100000000000001" customHeight="1" x14ac:dyDescent="0.25">
      <c r="A59" s="148" t="s">
        <v>85</v>
      </c>
      <c r="B59" s="144">
        <v>137727.64000000004</v>
      </c>
      <c r="C59" s="203">
        <v>135396.7600000001</v>
      </c>
      <c r="D59" s="203">
        <v>128850.10999999991</v>
      </c>
      <c r="E59" s="203">
        <v>149577.98000000007</v>
      </c>
      <c r="F59" s="203">
        <v>166278.61999999994</v>
      </c>
      <c r="G59" s="203">
        <v>139990.40999999989</v>
      </c>
      <c r="H59" s="203">
        <v>114966.93999999992</v>
      </c>
      <c r="I59" s="203">
        <v>120221.59999999985</v>
      </c>
      <c r="J59" s="203">
        <v>102458.58</v>
      </c>
      <c r="K59" s="276">
        <v>130379.02000000002</v>
      </c>
      <c r="L59" s="276">
        <v>176086.64999999994</v>
      </c>
      <c r="M59" s="3">
        <v>153106.02999999991</v>
      </c>
      <c r="N59" s="67">
        <f t="shared" si="163"/>
        <v>-0.13050745187099666</v>
      </c>
      <c r="P59" s="134" t="s">
        <v>85</v>
      </c>
      <c r="Q59" s="144">
        <v>27788.44999999999</v>
      </c>
      <c r="R59" s="203">
        <v>28869.683000000026</v>
      </c>
      <c r="S59" s="203">
        <v>26669.555999999982</v>
      </c>
      <c r="T59" s="203">
        <v>36191.052999999971</v>
      </c>
      <c r="U59" s="203">
        <v>36827.313000000016</v>
      </c>
      <c r="V59" s="203">
        <v>34137.561000000023</v>
      </c>
      <c r="W59" s="203">
        <v>30078.559999999987</v>
      </c>
      <c r="X59" s="203">
        <v>32961.33</v>
      </c>
      <c r="Y59" s="203">
        <v>30391.468000000001</v>
      </c>
      <c r="Z59" s="203">
        <v>34622.571999999993</v>
      </c>
      <c r="AA59" s="203">
        <v>49065.408999999978</v>
      </c>
      <c r="AB59" s="3">
        <v>50585.933999999979</v>
      </c>
      <c r="AC59" s="67">
        <f t="shared" si="164"/>
        <v>3.0989754920824203E-2</v>
      </c>
      <c r="AE59" s="262">
        <f t="shared" si="150"/>
        <v>2.0176378539558204</v>
      </c>
      <c r="AF59" s="206">
        <f t="shared" si="151"/>
        <v>2.1322284964573752</v>
      </c>
      <c r="AG59" s="206">
        <f t="shared" si="152"/>
        <v>2.0698124355501131</v>
      </c>
      <c r="AH59" s="206">
        <f t="shared" si="153"/>
        <v>2.4195441735474672</v>
      </c>
      <c r="AI59" s="206">
        <f t="shared" si="154"/>
        <v>2.2147954439362096</v>
      </c>
      <c r="AJ59" s="206">
        <f t="shared" si="155"/>
        <v>2.4385642559372496</v>
      </c>
      <c r="AK59" s="206">
        <f t="shared" si="156"/>
        <v>2.6162790798815738</v>
      </c>
      <c r="AL59" s="206">
        <f t="shared" si="157"/>
        <v>2.741714467283753</v>
      </c>
      <c r="AM59" s="206">
        <f t="shared" si="158"/>
        <v>2.9662199105238427</v>
      </c>
      <c r="AN59" s="206">
        <f t="shared" si="159"/>
        <v>2.6555324622013563</v>
      </c>
      <c r="AO59" s="206">
        <f t="shared" si="160"/>
        <v>2.7864354850296715</v>
      </c>
      <c r="AP59" s="206">
        <f t="shared" ref="AP59" si="171">(AB59/M59)*10</f>
        <v>3.3039805159862095</v>
      </c>
      <c r="AQ59" s="67">
        <f t="shared" ref="AQ59" si="172">IF(AP59="","",(AP59-AO59)/AO59)</f>
        <v>0.18573730981287256</v>
      </c>
      <c r="AT59" s="135"/>
    </row>
    <row r="60" spans="1:46" ht="20.100000000000001" customHeight="1" x14ac:dyDescent="0.25">
      <c r="A60" s="148" t="s">
        <v>86</v>
      </c>
      <c r="B60" s="144">
        <v>96321.399999999951</v>
      </c>
      <c r="C60" s="203">
        <v>139396.15999999995</v>
      </c>
      <c r="D60" s="203">
        <v>143871.70000000001</v>
      </c>
      <c r="E60" s="203">
        <v>165296.83000000013</v>
      </c>
      <c r="F60" s="203">
        <v>162972.80000000025</v>
      </c>
      <c r="G60" s="203">
        <v>134613.07000000015</v>
      </c>
      <c r="H60" s="203">
        <v>111063.55999999998</v>
      </c>
      <c r="I60" s="203">
        <v>140311.11000000004</v>
      </c>
      <c r="J60" s="203">
        <v>124944.51</v>
      </c>
      <c r="K60" s="276">
        <v>160061.01999999993</v>
      </c>
      <c r="L60" s="276">
        <v>197211.97000000029</v>
      </c>
      <c r="M60" s="3">
        <v>167291.26999999976</v>
      </c>
      <c r="N60" s="67">
        <f t="shared" si="163"/>
        <v>-0.15171847834591629</v>
      </c>
      <c r="P60" s="134" t="s">
        <v>86</v>
      </c>
      <c r="Q60" s="144">
        <v>22777.257000000005</v>
      </c>
      <c r="R60" s="203">
        <v>31524.350999999995</v>
      </c>
      <c r="S60" s="203">
        <v>36803.372000000003</v>
      </c>
      <c r="T60" s="203">
        <v>39015.558000000005</v>
      </c>
      <c r="U60" s="203">
        <v>41900.000000000029</v>
      </c>
      <c r="V60" s="203">
        <v>32669.316000000006</v>
      </c>
      <c r="W60" s="203">
        <v>30619.310999999994</v>
      </c>
      <c r="X60" s="203">
        <v>36041.668000000012</v>
      </c>
      <c r="Y60" s="203">
        <v>37442.144</v>
      </c>
      <c r="Z60" s="203">
        <v>42329.99000000002</v>
      </c>
      <c r="AA60" s="203">
        <v>56468.25799999998</v>
      </c>
      <c r="AB60" s="3">
        <v>50561.439999999988</v>
      </c>
      <c r="AC60" s="67">
        <f t="shared" si="164"/>
        <v>-0.10460421853282589</v>
      </c>
      <c r="AE60" s="262">
        <f t="shared" si="150"/>
        <v>2.3647140718469641</v>
      </c>
      <c r="AF60" s="206">
        <f t="shared" si="151"/>
        <v>2.2614935016861302</v>
      </c>
      <c r="AG60" s="206">
        <f t="shared" si="152"/>
        <v>2.5580688905462297</v>
      </c>
      <c r="AH60" s="206">
        <f t="shared" si="153"/>
        <v>2.3603331049966276</v>
      </c>
      <c r="AI60" s="206">
        <f t="shared" si="154"/>
        <v>2.5709811698639262</v>
      </c>
      <c r="AJ60" s="206">
        <f t="shared" si="155"/>
        <v>2.426905203187177</v>
      </c>
      <c r="AK60" s="206">
        <f t="shared" si="156"/>
        <v>2.7569178405590455</v>
      </c>
      <c r="AL60" s="206">
        <f t="shared" si="157"/>
        <v>2.568696662723287</v>
      </c>
      <c r="AM60" s="206">
        <f t="shared" si="158"/>
        <v>2.9967018158701015</v>
      </c>
      <c r="AN60" s="206">
        <f t="shared" si="159"/>
        <v>2.6446157846551293</v>
      </c>
      <c r="AO60" s="206">
        <f t="shared" si="160"/>
        <v>2.8633281235413803</v>
      </c>
      <c r="AP60" s="206">
        <f t="shared" ref="AP60" si="173">(AB60/M60)*10</f>
        <v>3.022359744175537</v>
      </c>
      <c r="AQ60" s="67">
        <f t="shared" ref="AQ60:AQ61" si="174">IF(AP60="","",(AP60-AO60)/AO60)</f>
        <v>5.5540830031545758E-2</v>
      </c>
      <c r="AT60" s="135"/>
    </row>
    <row r="61" spans="1:46" ht="20.100000000000001" customHeight="1" x14ac:dyDescent="0.25">
      <c r="A61" s="148" t="s">
        <v>87</v>
      </c>
      <c r="B61" s="144">
        <v>128709.03000000012</v>
      </c>
      <c r="C61" s="203">
        <v>150076.9599999999</v>
      </c>
      <c r="D61" s="203">
        <v>143385.01999999976</v>
      </c>
      <c r="E61" s="203">
        <v>130629.12999999999</v>
      </c>
      <c r="F61" s="203">
        <v>133047.13999999996</v>
      </c>
      <c r="G61" s="203">
        <v>119520.93999999986</v>
      </c>
      <c r="H61" s="203">
        <v>122238.15999999995</v>
      </c>
      <c r="I61" s="203">
        <v>104404.10999999999</v>
      </c>
      <c r="J61" s="203">
        <v>112380.65</v>
      </c>
      <c r="K61" s="276">
        <v>122802.49999999997</v>
      </c>
      <c r="L61" s="276">
        <v>177093.93000000008</v>
      </c>
      <c r="M61" s="3">
        <v>164710.15999999983</v>
      </c>
      <c r="N61" s="67">
        <f t="shared" si="163"/>
        <v>-6.9927693173900685E-2</v>
      </c>
      <c r="P61" s="134" t="s">
        <v>87</v>
      </c>
      <c r="Q61" s="144">
        <v>25464.052000000007</v>
      </c>
      <c r="R61" s="203">
        <v>29523.48000000001</v>
      </c>
      <c r="S61" s="203">
        <v>31498.723000000002</v>
      </c>
      <c r="T61" s="203">
        <v>30997.326000000052</v>
      </c>
      <c r="U61" s="203">
        <v>32940.034999999967</v>
      </c>
      <c r="V61" s="203">
        <v>29831.125000000007</v>
      </c>
      <c r="W61" s="203">
        <v>34519.751000000018</v>
      </c>
      <c r="X61" s="203">
        <v>30903.571</v>
      </c>
      <c r="Y61" s="203">
        <v>32156.462</v>
      </c>
      <c r="Z61" s="203">
        <v>33336.43499999999</v>
      </c>
      <c r="AA61" s="203">
        <v>49473.65400000001</v>
      </c>
      <c r="AB61" s="3">
        <v>50956.323000000048</v>
      </c>
      <c r="AC61" s="67">
        <f t="shared" si="164"/>
        <v>2.9968859789495997E-2</v>
      </c>
      <c r="AE61" s="262">
        <f t="shared" ref="AE61:AF67" si="175">(Q61/B61)*10</f>
        <v>1.9784200067392308</v>
      </c>
      <c r="AF61" s="206">
        <f t="shared" si="175"/>
        <v>1.9672226836151285</v>
      </c>
      <c r="AG61" s="206">
        <f t="shared" ref="AG61:AL63" si="176">IF(S61="","",(S61/D61)*10)</f>
        <v>2.1967931517532344</v>
      </c>
      <c r="AH61" s="206">
        <f t="shared" si="176"/>
        <v>2.3729260081576027</v>
      </c>
      <c r="AI61" s="206">
        <f t="shared" si="176"/>
        <v>2.4758168420606395</v>
      </c>
      <c r="AJ61" s="206">
        <f t="shared" si="176"/>
        <v>2.4958910965727048</v>
      </c>
      <c r="AK61" s="206">
        <f t="shared" si="176"/>
        <v>2.8239750172941114</v>
      </c>
      <c r="AL61" s="206">
        <f t="shared" si="176"/>
        <v>2.95999563618712</v>
      </c>
      <c r="AM61" s="206">
        <f t="shared" ref="AM61:AP63" si="177">IF(Y61="","",(Y61/J61)*10)</f>
        <v>2.8613877922934243</v>
      </c>
      <c r="AN61" s="206">
        <f t="shared" si="177"/>
        <v>2.7146381384743794</v>
      </c>
      <c r="AO61" s="206">
        <f t="shared" si="177"/>
        <v>2.7936391721613489</v>
      </c>
      <c r="AP61" s="206">
        <f t="shared" si="177"/>
        <v>3.0936964058562082</v>
      </c>
      <c r="AQ61" s="67">
        <f t="shared" si="174"/>
        <v>0.10740729750818701</v>
      </c>
      <c r="AT61" s="135"/>
    </row>
    <row r="62" spans="1:46" ht="20.100000000000001" customHeight="1" thickBot="1" x14ac:dyDescent="0.3">
      <c r="A62" s="149" t="s">
        <v>88</v>
      </c>
      <c r="B62" s="260">
        <v>76422.39</v>
      </c>
      <c r="C62" s="204">
        <v>98632.750000000015</v>
      </c>
      <c r="D62" s="204">
        <v>93700.91999999994</v>
      </c>
      <c r="E62" s="204">
        <v>82943.079999999973</v>
      </c>
      <c r="F62" s="204">
        <v>100845.22000000002</v>
      </c>
      <c r="G62" s="204">
        <v>82769.729999999952</v>
      </c>
      <c r="H62" s="204">
        <v>78072.589999999866</v>
      </c>
      <c r="I62" s="204">
        <v>92901.83</v>
      </c>
      <c r="J62" s="204">
        <v>77572.28</v>
      </c>
      <c r="K62" s="277">
        <v>90006.149999999892</v>
      </c>
      <c r="L62" s="277">
        <v>119138.44999999979</v>
      </c>
      <c r="M62" s="150">
        <v>123796.8899999999</v>
      </c>
      <c r="N62" s="67">
        <f t="shared" si="163"/>
        <v>3.910106267120407E-2</v>
      </c>
      <c r="P62" s="136" t="s">
        <v>88</v>
      </c>
      <c r="Q62" s="260">
        <v>15596.707000000013</v>
      </c>
      <c r="R62" s="204">
        <v>18332.828999999987</v>
      </c>
      <c r="S62" s="204">
        <v>21648.361999999994</v>
      </c>
      <c r="T62" s="204">
        <v>20693.550999999999</v>
      </c>
      <c r="U62" s="204">
        <v>23770.443999999989</v>
      </c>
      <c r="V62" s="204">
        <v>22065.902999999984</v>
      </c>
      <c r="W62" s="204">
        <v>24906.423000000003</v>
      </c>
      <c r="X62" s="204">
        <v>28016.947000000004</v>
      </c>
      <c r="Y62" s="204">
        <v>26292.933000000001</v>
      </c>
      <c r="Z62" s="204">
        <v>27722.498999999978</v>
      </c>
      <c r="AA62" s="204">
        <v>34797.590000000011</v>
      </c>
      <c r="AB62" s="150">
        <v>34643.042000000059</v>
      </c>
      <c r="AC62" s="67">
        <f t="shared" si="164"/>
        <v>-4.441342058457253E-3</v>
      </c>
      <c r="AE62" s="262">
        <f t="shared" si="175"/>
        <v>2.0408556968710365</v>
      </c>
      <c r="AF62" s="206">
        <f t="shared" si="175"/>
        <v>1.8586959199657298</v>
      </c>
      <c r="AG62" s="206">
        <f t="shared" si="176"/>
        <v>2.3103681372605527</v>
      </c>
      <c r="AH62" s="206">
        <f t="shared" si="176"/>
        <v>2.494909882777443</v>
      </c>
      <c r="AI62" s="206">
        <f t="shared" si="176"/>
        <v>2.357121537342076</v>
      </c>
      <c r="AJ62" s="206">
        <f t="shared" si="176"/>
        <v>2.6659387435479127</v>
      </c>
      <c r="AK62" s="206">
        <f t="shared" si="176"/>
        <v>3.190162257970441</v>
      </c>
      <c r="AL62" s="206">
        <f t="shared" si="176"/>
        <v>3.0157583548138938</v>
      </c>
      <c r="AM62" s="206">
        <f t="shared" si="177"/>
        <v>3.3894753383554024</v>
      </c>
      <c r="AN62" s="206">
        <f t="shared" si="177"/>
        <v>3.080067195408315</v>
      </c>
      <c r="AO62" s="206">
        <f t="shared" si="177"/>
        <v>2.9207690716137464</v>
      </c>
      <c r="AP62" s="206">
        <f t="shared" si="177"/>
        <v>2.7983774067345379</v>
      </c>
      <c r="AQ62" s="67">
        <f t="shared" ref="AQ62:AQ67" si="178">IF(AP62="","",(AP62-AO62)/AO62)</f>
        <v>-4.1903917043186918E-2</v>
      </c>
      <c r="AT62" s="135"/>
    </row>
    <row r="63" spans="1:46" ht="20.100000000000001" customHeight="1" thickBot="1" x14ac:dyDescent="0.3">
      <c r="A63" s="42" t="str">
        <f>A19</f>
        <v>jan-dez</v>
      </c>
      <c r="B63" s="222">
        <f>SUM(B51:B62)</f>
        <v>1169494.56</v>
      </c>
      <c r="C63" s="223">
        <f t="shared" ref="C63:M63" si="179">SUM(C51:C62)</f>
        <v>1396777.8300000003</v>
      </c>
      <c r="D63" s="223">
        <f t="shared" si="179"/>
        <v>1496007.3299999994</v>
      </c>
      <c r="E63" s="223">
        <f t="shared" si="179"/>
        <v>1402563.3800000001</v>
      </c>
      <c r="F63" s="223">
        <f t="shared" si="179"/>
        <v>1451677.5899999996</v>
      </c>
      <c r="G63" s="223">
        <f t="shared" si="179"/>
        <v>1395666.61</v>
      </c>
      <c r="H63" s="223">
        <f t="shared" si="179"/>
        <v>1132719.4099999995</v>
      </c>
      <c r="I63" s="223">
        <f t="shared" si="179"/>
        <v>1302939.8799999994</v>
      </c>
      <c r="J63" s="223">
        <f t="shared" si="179"/>
        <v>1270464.3999999999</v>
      </c>
      <c r="K63" s="223">
        <f t="shared" si="179"/>
        <v>1395239.9999999991</v>
      </c>
      <c r="L63" s="223">
        <f t="shared" si="179"/>
        <v>1739636.7299999995</v>
      </c>
      <c r="M63" s="224">
        <f t="shared" si="179"/>
        <v>1780683.6199999989</v>
      </c>
      <c r="N63" s="76">
        <f t="shared" si="163"/>
        <v>2.3595092752496348E-2</v>
      </c>
      <c r="P63" s="134"/>
      <c r="Q63" s="222">
        <f>SUM(Q51:Q62)</f>
        <v>228223.55300000007</v>
      </c>
      <c r="R63" s="223">
        <f t="shared" ref="R63:AB63" si="180">SUM(R51:R62)</f>
        <v>265930.68799999997</v>
      </c>
      <c r="S63" s="223">
        <f t="shared" si="180"/>
        <v>297441.74100000004</v>
      </c>
      <c r="T63" s="223">
        <f t="shared" si="180"/>
        <v>313195.50799999997</v>
      </c>
      <c r="U63" s="223">
        <f t="shared" si="180"/>
        <v>319331.63400000008</v>
      </c>
      <c r="V63" s="223">
        <f t="shared" si="180"/>
        <v>313646.51399999997</v>
      </c>
      <c r="W63" s="223">
        <f t="shared" si="180"/>
        <v>292708.82400000008</v>
      </c>
      <c r="X63" s="223">
        <f t="shared" si="180"/>
        <v>335676.54800000001</v>
      </c>
      <c r="Y63" s="223">
        <f t="shared" si="180"/>
        <v>346139.44200000004</v>
      </c>
      <c r="Z63" s="223">
        <f t="shared" si="180"/>
        <v>364472.386</v>
      </c>
      <c r="AA63" s="223">
        <f t="shared" si="180"/>
        <v>462235.53400000004</v>
      </c>
      <c r="AB63" s="224">
        <f t="shared" si="180"/>
        <v>498189.10800000018</v>
      </c>
      <c r="AC63" s="72">
        <f t="shared" si="164"/>
        <v>7.7781934436914446E-2</v>
      </c>
      <c r="AE63" s="263">
        <f t="shared" si="175"/>
        <v>1.9514716938914198</v>
      </c>
      <c r="AF63" s="228">
        <f t="shared" si="175"/>
        <v>1.9038868049616731</v>
      </c>
      <c r="AG63" s="228">
        <f t="shared" si="176"/>
        <v>1.9882371899875662</v>
      </c>
      <c r="AH63" s="228">
        <f t="shared" si="176"/>
        <v>2.23302213979093</v>
      </c>
      <c r="AI63" s="228">
        <f t="shared" si="176"/>
        <v>2.1997421204249639</v>
      </c>
      <c r="AJ63" s="228">
        <f t="shared" si="176"/>
        <v>2.2472882259467393</v>
      </c>
      <c r="AK63" s="228">
        <f t="shared" si="176"/>
        <v>2.5841247304131585</v>
      </c>
      <c r="AL63" s="228">
        <f t="shared" si="176"/>
        <v>2.5763011260350721</v>
      </c>
      <c r="AM63" s="228">
        <f t="shared" si="177"/>
        <v>2.7245111472623718</v>
      </c>
      <c r="AN63" s="228">
        <f t="shared" si="177"/>
        <v>2.612255855623407</v>
      </c>
      <c r="AO63" s="228">
        <f t="shared" si="177"/>
        <v>2.657080791804161</v>
      </c>
      <c r="AP63" s="228">
        <f t="shared" si="177"/>
        <v>2.797740723868738</v>
      </c>
      <c r="AQ63" s="76">
        <f t="shared" si="178"/>
        <v>5.2937770089056528E-2</v>
      </c>
      <c r="AT63" s="135"/>
    </row>
    <row r="64" spans="1:46" ht="20.100000000000001" customHeight="1" x14ac:dyDescent="0.25">
      <c r="A64" s="148" t="s">
        <v>89</v>
      </c>
      <c r="B64" s="144">
        <f>SUM(B51:B53)</f>
        <v>234491.43</v>
      </c>
      <c r="C64" s="203">
        <f>SUM(C51:C53)</f>
        <v>268123.53000000009</v>
      </c>
      <c r="D64" s="203">
        <f>SUM(D51:D53)</f>
        <v>341123.42000000004</v>
      </c>
      <c r="E64" s="203">
        <f t="shared" ref="E64:F64" si="181">SUM(E51:E53)</f>
        <v>307586.39999999991</v>
      </c>
      <c r="F64" s="203">
        <f t="shared" si="181"/>
        <v>312002.81999999983</v>
      </c>
      <c r="G64" s="203">
        <f t="shared" ref="G64:H64" si="182">SUM(G51:G53)</f>
        <v>314085.74999999994</v>
      </c>
      <c r="H64" s="203">
        <f t="shared" si="182"/>
        <v>225185.55999999994</v>
      </c>
      <c r="I64" s="203">
        <f t="shared" ref="I64:M66" si="183">SUM(I51:I53)</f>
        <v>291368.51999999996</v>
      </c>
      <c r="J64" s="203">
        <f t="shared" si="183"/>
        <v>290915.21000000002</v>
      </c>
      <c r="K64" s="203">
        <f t="shared" ref="K64" si="184">SUM(K51:K53)</f>
        <v>314581.43999999971</v>
      </c>
      <c r="L64" s="203">
        <f t="shared" si="183"/>
        <v>387624.21999999974</v>
      </c>
      <c r="M64" s="203">
        <f t="shared" si="183"/>
        <v>406750.85999999975</v>
      </c>
      <c r="N64" s="76">
        <f t="shared" si="163"/>
        <v>4.9343253112511976E-2</v>
      </c>
      <c r="P64" s="133" t="s">
        <v>89</v>
      </c>
      <c r="Q64" s="144">
        <f>SUM(Q51:Q53)</f>
        <v>45609.39</v>
      </c>
      <c r="R64" s="203">
        <f>SUM(R51:R53)</f>
        <v>53062.921000000002</v>
      </c>
      <c r="S64" s="203">
        <f>SUM(S51:S53)</f>
        <v>61321.651000000027</v>
      </c>
      <c r="T64" s="203">
        <f>SUM(T51:T53)</f>
        <v>63351.315999999992</v>
      </c>
      <c r="U64" s="203">
        <f t="shared" ref="U64" si="185">SUM(U51:U53)</f>
        <v>61448.611999999994</v>
      </c>
      <c r="V64" s="203">
        <f t="shared" ref="V64:W64" si="186">SUM(V51:V53)</f>
        <v>65590.697999999975</v>
      </c>
      <c r="W64" s="203">
        <f t="shared" si="186"/>
        <v>58604.442999999985</v>
      </c>
      <c r="X64" s="203">
        <f t="shared" ref="X64" si="187">SUM(X51:X53)</f>
        <v>74095.891999999963</v>
      </c>
      <c r="Y64" s="203">
        <f t="shared" ref="Y64:AA64" si="188">SUM(Y51:Y53)</f>
        <v>76343.599000000002</v>
      </c>
      <c r="Z64" s="203">
        <f t="shared" ref="Z64" si="189">SUM(Z51:Z53)</f>
        <v>80321.476000000039</v>
      </c>
      <c r="AA64" s="203">
        <f t="shared" si="188"/>
        <v>99368.437999999966</v>
      </c>
      <c r="AB64" s="3">
        <f>IF(AB53="","",SUM(AB51:AB53))</f>
        <v>107045.80599999998</v>
      </c>
      <c r="AC64" s="67">
        <f t="shared" si="164"/>
        <v>7.7261635128047595E-2</v>
      </c>
      <c r="AE64" s="261">
        <f t="shared" si="175"/>
        <v>1.9450344091466372</v>
      </c>
      <c r="AF64" s="205">
        <f t="shared" si="175"/>
        <v>1.9790475308153666</v>
      </c>
      <c r="AG64" s="205">
        <f t="shared" ref="AG64:AL66" si="190">(S64/D64)*10</f>
        <v>1.7976382565582869</v>
      </c>
      <c r="AH64" s="205">
        <f t="shared" si="190"/>
        <v>2.0596266935079059</v>
      </c>
      <c r="AI64" s="205">
        <f t="shared" si="190"/>
        <v>1.9694889937212756</v>
      </c>
      <c r="AJ64" s="205">
        <f t="shared" si="190"/>
        <v>2.0883054388809423</v>
      </c>
      <c r="AK64" s="205">
        <f t="shared" si="190"/>
        <v>2.6024956040698171</v>
      </c>
      <c r="AL64" s="205">
        <f t="shared" si="190"/>
        <v>2.5430301118322589</v>
      </c>
      <c r="AM64" s="205">
        <f t="shared" ref="AM64:AP66" si="191">(Y64/J64)*10</f>
        <v>2.6242560160398627</v>
      </c>
      <c r="AN64" s="205">
        <f t="shared" si="191"/>
        <v>2.5532808292822393</v>
      </c>
      <c r="AO64" s="205">
        <f t="shared" si="191"/>
        <v>2.5635250036749517</v>
      </c>
      <c r="AP64" s="205">
        <f t="shared" si="191"/>
        <v>2.6317290638303765</v>
      </c>
      <c r="AQ64" s="76">
        <f>IF(AP64="","",(AP64-AO64)/AO64)</f>
        <v>2.6605576328551733E-2</v>
      </c>
    </row>
    <row r="65" spans="1:43" ht="20.100000000000001" customHeight="1" x14ac:dyDescent="0.25">
      <c r="A65" s="148" t="s">
        <v>90</v>
      </c>
      <c r="B65" s="144">
        <f>SUM(B54:B56)</f>
        <v>270632.65000000014</v>
      </c>
      <c r="C65" s="203">
        <f>SUM(C54:C56)</f>
        <v>330331.44000000012</v>
      </c>
      <c r="D65" s="203">
        <f>SUM(D54:D56)</f>
        <v>371262.24999999988</v>
      </c>
      <c r="E65" s="203">
        <f t="shared" ref="E65:F65" si="192">SUM(E54:E56)</f>
        <v>341280.04000000004</v>
      </c>
      <c r="F65" s="203">
        <f t="shared" si="192"/>
        <v>330986.2099999999</v>
      </c>
      <c r="G65" s="203">
        <f t="shared" ref="G65:H65" si="193">SUM(G54:G56)</f>
        <v>352389.62000000011</v>
      </c>
      <c r="H65" s="203">
        <f t="shared" si="193"/>
        <v>271249.88999999984</v>
      </c>
      <c r="I65" s="203">
        <f t="shared" ref="I65:L65" si="194">SUM(I54:I56)</f>
        <v>338059.84999999963</v>
      </c>
      <c r="J65" s="203">
        <f t="shared" si="194"/>
        <v>341622.02</v>
      </c>
      <c r="K65" s="203">
        <f t="shared" ref="K65" si="195">SUM(K54:K56)</f>
        <v>348164.02999999968</v>
      </c>
      <c r="L65" s="203">
        <f t="shared" si="194"/>
        <v>373006.16999999987</v>
      </c>
      <c r="M65" s="203">
        <f t="shared" si="183"/>
        <v>437936.16999999958</v>
      </c>
      <c r="N65" s="67">
        <f t="shared" ref="N65" si="196">IF(M65="","",(M65-L65)/L65)</f>
        <v>0.17407218759946982</v>
      </c>
      <c r="P65" s="134" t="s">
        <v>90</v>
      </c>
      <c r="Q65" s="144">
        <f>SUM(Q54:Q56)</f>
        <v>52069.507000000012</v>
      </c>
      <c r="R65" s="203">
        <f>SUM(R54:R56)</f>
        <v>57799.210999999981</v>
      </c>
      <c r="S65" s="203">
        <f>SUM(S54:S56)</f>
        <v>67284.703999999983</v>
      </c>
      <c r="T65" s="203">
        <f>SUM(T54:T56)</f>
        <v>68302.889999999985</v>
      </c>
      <c r="U65" s="203">
        <f t="shared" ref="U65" si="197">SUM(U54:U56)</f>
        <v>68997.127000000022</v>
      </c>
      <c r="V65" s="203">
        <f t="shared" ref="V65:W65" si="198">SUM(V54:V56)</f>
        <v>75648.96299999996</v>
      </c>
      <c r="W65" s="203">
        <f t="shared" si="198"/>
        <v>65293.128000000026</v>
      </c>
      <c r="X65" s="203">
        <f t="shared" ref="X65" si="199">SUM(X54:X56)</f>
        <v>80241.398000000045</v>
      </c>
      <c r="Y65" s="203">
        <f t="shared" ref="Y65:AA65" si="200">SUM(Y54:Y56)</f>
        <v>84590.548999999999</v>
      </c>
      <c r="Z65" s="203">
        <f t="shared" ref="Z65" si="201">SUM(Z54:Z56)</f>
        <v>84889.636000000028</v>
      </c>
      <c r="AA65" s="203">
        <f t="shared" si="200"/>
        <v>93771.618000000046</v>
      </c>
      <c r="AB65" s="3">
        <f>IF(AB56="","",SUM(AB54:AB56))</f>
        <v>121376.96900000007</v>
      </c>
      <c r="AC65" s="67">
        <f t="shared" si="164"/>
        <v>0.29438919354041659</v>
      </c>
      <c r="AE65" s="262">
        <f t="shared" si="175"/>
        <v>1.9239920608248851</v>
      </c>
      <c r="AF65" s="206">
        <f t="shared" si="175"/>
        <v>1.7497338733485361</v>
      </c>
      <c r="AG65" s="206">
        <f t="shared" si="190"/>
        <v>1.8123227987763368</v>
      </c>
      <c r="AH65" s="206">
        <f t="shared" si="190"/>
        <v>2.0013737105750451</v>
      </c>
      <c r="AI65" s="206">
        <f t="shared" si="190"/>
        <v>2.0845921949437121</v>
      </c>
      <c r="AJ65" s="206">
        <f t="shared" si="190"/>
        <v>2.1467420918924893</v>
      </c>
      <c r="AK65" s="206">
        <f t="shared" si="190"/>
        <v>2.4071209024269122</v>
      </c>
      <c r="AL65" s="206">
        <f t="shared" si="190"/>
        <v>2.3735855648045794</v>
      </c>
      <c r="AM65" s="206">
        <f t="shared" si="191"/>
        <v>2.4761445119960355</v>
      </c>
      <c r="AN65" s="206">
        <f t="shared" si="191"/>
        <v>2.4382081055300313</v>
      </c>
      <c r="AO65" s="206">
        <f t="shared" si="191"/>
        <v>2.513942812259649</v>
      </c>
      <c r="AP65" s="206">
        <f t="shared" ref="AP65" si="202">(AB65/M65)*10</f>
        <v>2.7715675779874536</v>
      </c>
      <c r="AQ65" s="67">
        <f>IF(AP65="","",(AP65-AO65)/AO65)</f>
        <v>0.1024783716126937</v>
      </c>
    </row>
    <row r="66" spans="1:43" ht="20.100000000000001" customHeight="1" x14ac:dyDescent="0.25">
      <c r="A66" s="148" t="s">
        <v>91</v>
      </c>
      <c r="B66" s="144">
        <f>SUM(B57:B59)</f>
        <v>362917.66000000003</v>
      </c>
      <c r="C66" s="203">
        <f>SUM(C57:C59)</f>
        <v>410216.99000000011</v>
      </c>
      <c r="D66" s="203">
        <f>SUM(D57:D59)</f>
        <v>402664.01999999979</v>
      </c>
      <c r="E66" s="203">
        <f t="shared" ref="E66:F66" si="203">SUM(E57:E59)</f>
        <v>374827.90000000014</v>
      </c>
      <c r="F66" s="203">
        <f t="shared" si="203"/>
        <v>411823.39999999991</v>
      </c>
      <c r="G66" s="203">
        <f t="shared" ref="G66:H66" si="204">SUM(G57:G59)</f>
        <v>392287.49999999988</v>
      </c>
      <c r="H66" s="203">
        <f t="shared" si="204"/>
        <v>324909.64999999991</v>
      </c>
      <c r="I66" s="203">
        <f t="shared" ref="I66:L66" si="205">SUM(I57:I59)</f>
        <v>335894.45999999973</v>
      </c>
      <c r="J66" s="203">
        <f t="shared" si="205"/>
        <v>323029.73000000004</v>
      </c>
      <c r="K66" s="203">
        <f t="shared" ref="K66" si="206">SUM(K57:K59)</f>
        <v>359624.85999999987</v>
      </c>
      <c r="L66" s="203">
        <f t="shared" si="205"/>
        <v>485561.98999999987</v>
      </c>
      <c r="M66" s="203">
        <f t="shared" si="183"/>
        <v>472015.12999999966</v>
      </c>
      <c r="N66" s="67">
        <f t="shared" si="163"/>
        <v>-2.7899341956317922E-2</v>
      </c>
      <c r="P66" s="134" t="s">
        <v>91</v>
      </c>
      <c r="Q66" s="144">
        <f>SUM(Q57:Q59)</f>
        <v>66706.640000000043</v>
      </c>
      <c r="R66" s="203">
        <f>SUM(R57:R59)</f>
        <v>75687.896000000008</v>
      </c>
      <c r="S66" s="203">
        <f>SUM(S57:S59)</f>
        <v>78884.929000000004</v>
      </c>
      <c r="T66" s="203">
        <f>SUM(T57:T59)</f>
        <v>90834.866999999969</v>
      </c>
      <c r="U66" s="203">
        <f t="shared" ref="U66" si="207">SUM(U57:U59)</f>
        <v>90275.416000000056</v>
      </c>
      <c r="V66" s="203">
        <f t="shared" ref="V66:W66" si="208">SUM(V57:V59)</f>
        <v>87840.50900000002</v>
      </c>
      <c r="W66" s="203">
        <f t="shared" si="208"/>
        <v>78765.768000000011</v>
      </c>
      <c r="X66" s="203">
        <f t="shared" ref="X66" si="209">SUM(X57:X59)</f>
        <v>86377.072000000029</v>
      </c>
      <c r="Y66" s="203">
        <f t="shared" ref="Y66:AA66" si="210">SUM(Y57:Y59)</f>
        <v>89313.755000000005</v>
      </c>
      <c r="Z66" s="203">
        <f t="shared" ref="Z66" si="211">SUM(Z57:Z59)</f>
        <v>95872.349999999977</v>
      </c>
      <c r="AA66" s="203">
        <f t="shared" si="210"/>
        <v>128355.97599999994</v>
      </c>
      <c r="AB66" s="3">
        <f>IF(AB59="","",SUM(AB57:AB59))</f>
        <v>133605.52799999999</v>
      </c>
      <c r="AC66" s="67">
        <f t="shared" si="164"/>
        <v>4.0898384037842204E-2</v>
      </c>
      <c r="AE66" s="262">
        <f t="shared" si="175"/>
        <v>1.8380654168220978</v>
      </c>
      <c r="AF66" s="206">
        <f t="shared" si="175"/>
        <v>1.8450697519866253</v>
      </c>
      <c r="AG66" s="206">
        <f t="shared" si="190"/>
        <v>1.959075682997454</v>
      </c>
      <c r="AH66" s="206">
        <f t="shared" si="190"/>
        <v>2.4233752876986996</v>
      </c>
      <c r="AI66" s="206">
        <f t="shared" si="190"/>
        <v>2.1920904931579916</v>
      </c>
      <c r="AJ66" s="206">
        <f t="shared" si="190"/>
        <v>2.2391870503138653</v>
      </c>
      <c r="AK66" s="206">
        <f t="shared" si="190"/>
        <v>2.4242360299240122</v>
      </c>
      <c r="AL66" s="206">
        <f t="shared" si="190"/>
        <v>2.5715539339350846</v>
      </c>
      <c r="AM66" s="206">
        <f t="shared" si="191"/>
        <v>2.764877245199691</v>
      </c>
      <c r="AN66" s="206">
        <f t="shared" si="191"/>
        <v>2.6658988480384815</v>
      </c>
      <c r="AO66" s="206">
        <f t="shared" si="191"/>
        <v>2.6434518896341119</v>
      </c>
      <c r="AP66" s="206">
        <f t="shared" si="191"/>
        <v>2.830534860185522</v>
      </c>
      <c r="AQ66" s="67">
        <f>IF(AP66="","",(AP66-AO66)/AO66)</f>
        <v>7.0772224486107371E-2</v>
      </c>
    </row>
    <row r="67" spans="1:43" ht="20.100000000000001" customHeight="1" thickBot="1" x14ac:dyDescent="0.3">
      <c r="A67" s="149" t="s">
        <v>92</v>
      </c>
      <c r="B67" s="260">
        <f>SUM(B60:B62)</f>
        <v>301452.82000000007</v>
      </c>
      <c r="C67" s="204">
        <f>SUM(C60:C62)</f>
        <v>388105.86999999988</v>
      </c>
      <c r="D67" s="204">
        <f>IF(D62="","",SUM(D60:D62))</f>
        <v>380957.63999999966</v>
      </c>
      <c r="E67" s="204">
        <f t="shared" ref="E67:F67" si="212">IF(E62="","",SUM(E60:E62))</f>
        <v>378869.0400000001</v>
      </c>
      <c r="F67" s="204">
        <f t="shared" si="212"/>
        <v>396865.16000000021</v>
      </c>
      <c r="G67" s="204">
        <f t="shared" ref="G67:H67" si="213">IF(G62="","",SUM(G60:G62))</f>
        <v>336903.74</v>
      </c>
      <c r="H67" s="204">
        <f t="shared" si="213"/>
        <v>311374.30999999976</v>
      </c>
      <c r="I67" s="204">
        <f t="shared" ref="I67" si="214">IF(I62="","",SUM(I60:I62))</f>
        <v>337617.05000000005</v>
      </c>
      <c r="J67" s="204">
        <f t="shared" ref="J67:M67" si="215">IF(J62="","",SUM(J60:J62))</f>
        <v>314897.43999999994</v>
      </c>
      <c r="K67" s="204">
        <f t="shared" ref="K67" si="216">IF(K62="","",SUM(K60:K62))</f>
        <v>372869.66999999981</v>
      </c>
      <c r="L67" s="204">
        <f t="shared" si="215"/>
        <v>493444.35000000015</v>
      </c>
      <c r="M67" s="204">
        <f t="shared" si="215"/>
        <v>455798.31999999948</v>
      </c>
      <c r="N67" s="70">
        <f t="shared" si="163"/>
        <v>-7.6292351913646708E-2</v>
      </c>
      <c r="P67" s="136" t="s">
        <v>92</v>
      </c>
      <c r="Q67" s="260">
        <f>SUM(Q60:Q62)</f>
        <v>63838.016000000018</v>
      </c>
      <c r="R67" s="204">
        <f>SUM(R60:R62)</f>
        <v>79380.659999999989</v>
      </c>
      <c r="S67" s="204">
        <f>IF(S62="","",SUM(S60:S62))</f>
        <v>89950.456999999995</v>
      </c>
      <c r="T67" s="204">
        <f>IF(T62="","",SUM(T60:T62))</f>
        <v>90706.435000000056</v>
      </c>
      <c r="U67" s="204">
        <f t="shared" ref="U67" si="217">IF(U62="","",SUM(U60:U62))</f>
        <v>98610.478999999992</v>
      </c>
      <c r="V67" s="204">
        <f t="shared" ref="V67:AB67" si="218">IF(V62="","",SUM(V60:V62))</f>
        <v>84566.343999999997</v>
      </c>
      <c r="W67" s="204">
        <f t="shared" si="218"/>
        <v>90045.485000000015</v>
      </c>
      <c r="X67" s="204">
        <f t="shared" ref="X67" si="219">IF(X62="","",SUM(X60:X62))</f>
        <v>94962.186000000016</v>
      </c>
      <c r="Y67" s="204">
        <f t="shared" ref="Y67:AA67" si="220">IF(Y62="","",SUM(Y60:Y62))</f>
        <v>95891.539000000004</v>
      </c>
      <c r="Z67" s="204">
        <f t="shared" ref="Z67" si="221">IF(Z62="","",SUM(Z60:Z62))</f>
        <v>103388.924</v>
      </c>
      <c r="AA67" s="204">
        <f t="shared" si="220"/>
        <v>140739.50199999998</v>
      </c>
      <c r="AB67" s="150">
        <f t="shared" si="218"/>
        <v>136160.80500000011</v>
      </c>
      <c r="AC67" s="70">
        <f t="shared" si="164"/>
        <v>-3.2533133448204681E-2</v>
      </c>
      <c r="AE67" s="264">
        <f t="shared" si="175"/>
        <v>2.1176785143360082</v>
      </c>
      <c r="AF67" s="207">
        <f t="shared" si="175"/>
        <v>2.0453352071175841</v>
      </c>
      <c r="AG67" s="207">
        <f t="shared" ref="AG67:AL67" si="222">IF(S62="","",(S67/D67)*10)</f>
        <v>2.3611669003409426</v>
      </c>
      <c r="AH67" s="207">
        <f t="shared" si="222"/>
        <v>2.3941369028200361</v>
      </c>
      <c r="AI67" s="207">
        <f t="shared" si="222"/>
        <v>2.4847350923925884</v>
      </c>
      <c r="AJ67" s="207">
        <f t="shared" si="222"/>
        <v>2.5101040433685897</v>
      </c>
      <c r="AK67" s="207">
        <f t="shared" si="222"/>
        <v>2.8918726467832263</v>
      </c>
      <c r="AL67" s="207">
        <f t="shared" si="222"/>
        <v>2.8127189074129992</v>
      </c>
      <c r="AM67" s="207">
        <f t="shared" ref="AM67:AP67" si="223">IF(Y62="","",(Y67/J67)*10)</f>
        <v>3.045167309076886</v>
      </c>
      <c r="AN67" s="207">
        <f t="shared" si="223"/>
        <v>2.7727898597920304</v>
      </c>
      <c r="AO67" s="207">
        <f t="shared" si="223"/>
        <v>2.852185905056972</v>
      </c>
      <c r="AP67" s="207">
        <f t="shared" si="223"/>
        <v>2.9873037926072272</v>
      </c>
      <c r="AQ67" s="70">
        <f t="shared" si="178"/>
        <v>4.7373450415938531E-2</v>
      </c>
    </row>
    <row r="68" spans="1:43" x14ac:dyDescent="0.25"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</row>
  </sheetData>
  <mergeCells count="24">
    <mergeCell ref="A26:A27"/>
    <mergeCell ref="B26:M26"/>
    <mergeCell ref="N26:N27"/>
    <mergeCell ref="P26:P27"/>
    <mergeCell ref="Q4:AB4"/>
    <mergeCell ref="A4:A5"/>
    <mergeCell ref="B4:M4"/>
    <mergeCell ref="N4:N5"/>
    <mergeCell ref="P4:P5"/>
    <mergeCell ref="Q26:AB26"/>
    <mergeCell ref="AC26:AC27"/>
    <mergeCell ref="AE26:AP26"/>
    <mergeCell ref="AQ26:AQ27"/>
    <mergeCell ref="AE4:AP4"/>
    <mergeCell ref="AQ4:AQ5"/>
    <mergeCell ref="AC4:AC5"/>
    <mergeCell ref="AE48:AP48"/>
    <mergeCell ref="AQ48:AQ49"/>
    <mergeCell ref="Q48:AB48"/>
    <mergeCell ref="AC48:AC49"/>
    <mergeCell ref="A48:A49"/>
    <mergeCell ref="B48:M48"/>
    <mergeCell ref="N48:N49"/>
    <mergeCell ref="P48:P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B20:AB23 A41 M42:M44 B20:J23 Q20:Y23 M20:M23 Q42:Y45 L42:L45 L64:L67 AA64:AB67 B64:J67 B42:J45 Q64:Y67 K20:K23 L20:L23 Z20:AA23 K42:K45 Z42:AA45 AC63 AC41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F6B00361-CA12-4618-B76B-700151C693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N7:N23</xm:sqref>
        </x14:conditionalFormatting>
        <x14:conditionalFormatting xmlns:xm="http://schemas.microsoft.com/office/excel/2006/main">
          <x14:cfRule type="iconSet" priority="37" id="{2FCE0F4A-BED9-4F79-8128-56F4F28EF4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AQ7:AQ23</xm:sqref>
        </x14:conditionalFormatting>
        <x14:conditionalFormatting xmlns:xm="http://schemas.microsoft.com/office/excel/2006/main">
          <x14:cfRule type="iconSet" priority="35" id="{9FB5C3C4-3763-435C-ABD3-DC4AB82B8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AC7:AC23</xm:sqref>
        </x14:conditionalFormatting>
        <x14:conditionalFormatting xmlns:xm="http://schemas.microsoft.com/office/excel/2006/main">
          <x14:cfRule type="iconSet" priority="16" id="{7FAB90C6-0B3D-4411-83C1-B640335AB6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N29:N45</xm:sqref>
        </x14:conditionalFormatting>
        <x14:conditionalFormatting xmlns:xm="http://schemas.microsoft.com/office/excel/2006/main">
          <x14:cfRule type="iconSet" priority="13" id="{35D524CD-2096-46E7-B568-AAE528611F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AQ29:AQ45</xm:sqref>
        </x14:conditionalFormatting>
        <x14:conditionalFormatting xmlns:xm="http://schemas.microsoft.com/office/excel/2006/main">
          <x14:cfRule type="iconSet" priority="11" id="{7462860E-F239-4BFB-9719-A6BE7230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AC29:AC45</xm:sqref>
        </x14:conditionalFormatting>
        <x14:conditionalFormatting xmlns:xm="http://schemas.microsoft.com/office/excel/2006/main">
          <x14:cfRule type="iconSet" priority="8" id="{A1387DF0-7CCF-4EDF-A94F-459D1EC02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N51:N67</xm:sqref>
        </x14:conditionalFormatting>
        <x14:conditionalFormatting xmlns:xm="http://schemas.microsoft.com/office/excel/2006/main">
          <x14:cfRule type="iconSet" priority="5" id="{5080B736-A031-4143-BF20-B731D18C99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AQ51:AQ67</xm:sqref>
        </x14:conditionalFormatting>
        <x14:conditionalFormatting xmlns:xm="http://schemas.microsoft.com/office/excel/2006/main">
          <x14:cfRule type="iconSet" priority="3" id="{013837BF-68D5-4AB3-8387-038EC102EE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AC51:AC67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70"/>
  <sheetViews>
    <sheetView showGridLines="0" workbookViewId="0">
      <selection activeCell="AS59" sqref="AS59"/>
    </sheetView>
  </sheetViews>
  <sheetFormatPr defaultRowHeight="15" x14ac:dyDescent="0.25"/>
  <cols>
    <col min="1" max="1" width="18.7109375" customWidth="1"/>
    <col min="14" max="14" width="10.140625" style="50" customWidth="1"/>
    <col min="15" max="15" width="1.7109375" customWidth="1"/>
    <col min="16" max="16" width="18.7109375" hidden="1" customWidth="1"/>
    <col min="29" max="29" width="10" style="50" customWidth="1"/>
    <col min="30" max="30" width="1.7109375" customWidth="1"/>
    <col min="43" max="43" width="10" style="50" customWidth="1"/>
    <col min="45" max="46" width="9.140625" style="129"/>
  </cols>
  <sheetData>
    <row r="1" spans="1:46" ht="15.75" x14ac:dyDescent="0.25">
      <c r="A1" s="6" t="s">
        <v>112</v>
      </c>
    </row>
    <row r="3" spans="1:46" ht="15.75" thickBot="1" x14ac:dyDescent="0.3">
      <c r="N3" s="279" t="s">
        <v>1</v>
      </c>
      <c r="AC3" s="174">
        <v>1000</v>
      </c>
      <c r="AQ3" s="174" t="s">
        <v>51</v>
      </c>
    </row>
    <row r="4" spans="1:46" ht="20.100000000000001" customHeight="1" x14ac:dyDescent="0.25">
      <c r="A4" s="440" t="s">
        <v>3</v>
      </c>
      <c r="B4" s="442" t="s">
        <v>75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  <c r="N4" s="445" t="s">
        <v>120</v>
      </c>
      <c r="P4" s="443" t="s">
        <v>3</v>
      </c>
      <c r="Q4" s="435" t="s">
        <v>75</v>
      </c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7"/>
      <c r="AC4" s="447" t="s">
        <v>120</v>
      </c>
      <c r="AE4" s="435" t="s">
        <v>75</v>
      </c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7"/>
      <c r="AQ4" s="445" t="s">
        <v>120</v>
      </c>
    </row>
    <row r="5" spans="1:46" ht="20.100000000000001" customHeight="1" thickBot="1" x14ac:dyDescent="0.3">
      <c r="A5" s="441"/>
      <c r="B5" s="120">
        <v>2010</v>
      </c>
      <c r="C5" s="181">
        <v>2011</v>
      </c>
      <c r="D5" s="181">
        <v>2012</v>
      </c>
      <c r="E5" s="181">
        <v>2013</v>
      </c>
      <c r="F5" s="181">
        <v>2014</v>
      </c>
      <c r="G5" s="181">
        <v>2015</v>
      </c>
      <c r="H5" s="181">
        <v>2016</v>
      </c>
      <c r="I5" s="181">
        <v>2017</v>
      </c>
      <c r="J5" s="181">
        <v>2018</v>
      </c>
      <c r="K5" s="181">
        <v>2019</v>
      </c>
      <c r="L5" s="181">
        <v>2020</v>
      </c>
      <c r="M5" s="179">
        <v>2021</v>
      </c>
      <c r="N5" s="446"/>
      <c r="P5" s="444"/>
      <c r="Q5" s="31">
        <v>2010</v>
      </c>
      <c r="R5" s="181">
        <v>2011</v>
      </c>
      <c r="S5" s="181">
        <v>2012</v>
      </c>
      <c r="T5" s="181">
        <v>2013</v>
      </c>
      <c r="U5" s="181">
        <v>2014</v>
      </c>
      <c r="V5" s="181">
        <v>2015</v>
      </c>
      <c r="W5" s="181">
        <v>2016</v>
      </c>
      <c r="X5" s="181">
        <v>2017</v>
      </c>
      <c r="Y5" s="181">
        <v>2018</v>
      </c>
      <c r="Z5" s="181">
        <v>2019</v>
      </c>
      <c r="AA5" s="181">
        <v>2020</v>
      </c>
      <c r="AB5" s="179">
        <v>2021</v>
      </c>
      <c r="AC5" s="448"/>
      <c r="AE5" s="31">
        <v>2010</v>
      </c>
      <c r="AF5" s="181">
        <v>2011</v>
      </c>
      <c r="AG5" s="181">
        <v>2012</v>
      </c>
      <c r="AH5" s="181">
        <v>2013</v>
      </c>
      <c r="AI5" s="181">
        <v>2014</v>
      </c>
      <c r="AJ5" s="181">
        <v>2015</v>
      </c>
      <c r="AK5" s="181">
        <v>2016</v>
      </c>
      <c r="AL5" s="181">
        <v>2017</v>
      </c>
      <c r="AM5" s="181">
        <v>2018</v>
      </c>
      <c r="AN5" s="181">
        <v>2019</v>
      </c>
      <c r="AO5" s="181">
        <v>2020</v>
      </c>
      <c r="AP5" s="179">
        <v>2021</v>
      </c>
      <c r="AQ5" s="446"/>
      <c r="AS5" s="131">
        <v>2013</v>
      </c>
      <c r="AT5" s="131">
        <v>2014</v>
      </c>
    </row>
    <row r="6" spans="1:46" ht="3" customHeight="1" thickBot="1" x14ac:dyDescent="0.3">
      <c r="A6" s="132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73"/>
      <c r="O6" s="8"/>
      <c r="P6" s="132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73"/>
      <c r="AD6" s="8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75"/>
    </row>
    <row r="7" spans="1:46" ht="20.100000000000001" customHeight="1" x14ac:dyDescent="0.25">
      <c r="A7" s="147" t="s">
        <v>77</v>
      </c>
      <c r="B7" s="46">
        <v>112208.21</v>
      </c>
      <c r="C7" s="202">
        <v>125412.47000000002</v>
      </c>
      <c r="D7" s="202">
        <v>111648.51</v>
      </c>
      <c r="E7" s="202">
        <v>101032.48999999999</v>
      </c>
      <c r="F7" s="202">
        <v>181499.08999999997</v>
      </c>
      <c r="G7" s="202">
        <v>165515.38999999981</v>
      </c>
      <c r="H7" s="202">
        <v>127441.33000000005</v>
      </c>
      <c r="I7" s="202">
        <v>165564.63999999996</v>
      </c>
      <c r="J7" s="278">
        <v>108022.51</v>
      </c>
      <c r="K7" s="278">
        <v>201133.06000000003</v>
      </c>
      <c r="L7" s="278">
        <v>231418.46999999997</v>
      </c>
      <c r="M7" s="139">
        <v>217712.43000000014</v>
      </c>
      <c r="N7" s="76">
        <f>IF(M7="","",(M7-L7)/L7)</f>
        <v>-5.9226214744224327E-2</v>
      </c>
      <c r="P7" s="134" t="s">
        <v>77</v>
      </c>
      <c r="Q7" s="46">
        <v>5046.811999999999</v>
      </c>
      <c r="R7" s="202">
        <v>5419.8780000000006</v>
      </c>
      <c r="S7" s="202">
        <v>5376.692</v>
      </c>
      <c r="T7" s="202">
        <v>8185.9700000000021</v>
      </c>
      <c r="U7" s="202">
        <v>9253.7109999999993</v>
      </c>
      <c r="V7" s="202">
        <v>8018.4579999999987</v>
      </c>
      <c r="W7" s="202">
        <v>7549.5260000000026</v>
      </c>
      <c r="X7" s="202">
        <v>9256.76</v>
      </c>
      <c r="Y7" s="202">
        <v>8429.6530000000002</v>
      </c>
      <c r="Z7" s="202">
        <v>12162.242999999999</v>
      </c>
      <c r="AA7" s="202">
        <v>14395.187000000004</v>
      </c>
      <c r="AB7" s="139">
        <v>11739.592999999995</v>
      </c>
      <c r="AC7" s="76">
        <f>IF(AB7="","",(AB7-AA7)/AA7)</f>
        <v>-0.18447790917895041</v>
      </c>
      <c r="AE7" s="151">
        <f t="shared" ref="AE7:AE16" si="0">(Q7/B7)*10</f>
        <v>0.44977207995742902</v>
      </c>
      <c r="AF7" s="205">
        <f t="shared" ref="AF7:AF16" si="1">(R7/C7)*10</f>
        <v>0.43216420185329257</v>
      </c>
      <c r="AG7" s="205">
        <f t="shared" ref="AG7:AG16" si="2">(S7/D7)*10</f>
        <v>0.48157310832003042</v>
      </c>
      <c r="AH7" s="205">
        <f t="shared" ref="AH7:AH16" si="3">(T7/E7)*10</f>
        <v>0.81023144139078462</v>
      </c>
      <c r="AI7" s="205">
        <f t="shared" ref="AI7:AI16" si="4">(U7/F7)*10</f>
        <v>0.50984889235532815</v>
      </c>
      <c r="AJ7" s="205">
        <f t="shared" ref="AJ7:AJ16" si="5">(V7/G7)*10</f>
        <v>0.48445392298565154</v>
      </c>
      <c r="AK7" s="205">
        <f t="shared" ref="AK7:AK16" si="6">(W7/H7)*10</f>
        <v>0.5923922796474268</v>
      </c>
      <c r="AL7" s="205">
        <f t="shared" ref="AL7:AL22" si="7">(X7/I7)*10</f>
        <v>0.55910247502123656</v>
      </c>
      <c r="AM7" s="205">
        <f t="shared" ref="AM7:AM22" si="8">(Y7/J7)*10</f>
        <v>0.78036077850810914</v>
      </c>
      <c r="AN7" s="205">
        <f t="shared" ref="AN7:AP22" si="9">(Z7/K7)*10</f>
        <v>0.60468642002463424</v>
      </c>
      <c r="AO7" s="205">
        <f t="shared" si="9"/>
        <v>0.62204140404177788</v>
      </c>
      <c r="AP7" s="205">
        <f t="shared" si="9"/>
        <v>0.53922474706657708</v>
      </c>
      <c r="AQ7" s="76">
        <f t="shared" ref="AQ7:AQ12" si="10">IF(AP7="","",(AP7-AO7)/AO7)</f>
        <v>-0.1331368883760648</v>
      </c>
      <c r="AS7" s="135"/>
      <c r="AT7" s="135"/>
    </row>
    <row r="8" spans="1:46" ht="20.100000000000001" customHeight="1" x14ac:dyDescent="0.25">
      <c r="A8" s="148" t="s">
        <v>78</v>
      </c>
      <c r="B8" s="25">
        <v>103876.33999999997</v>
      </c>
      <c r="C8" s="203">
        <v>109703.67999999998</v>
      </c>
      <c r="D8" s="203">
        <v>90718.43</v>
      </c>
      <c r="E8" s="203">
        <v>91462.49</v>
      </c>
      <c r="F8" s="203">
        <v>178750.52</v>
      </c>
      <c r="G8" s="203">
        <v>189327.78999999998</v>
      </c>
      <c r="H8" s="203">
        <v>161032.97</v>
      </c>
      <c r="I8" s="203">
        <v>180460.41999999998</v>
      </c>
      <c r="J8" s="276">
        <v>101175.85</v>
      </c>
      <c r="K8" s="276">
        <v>239012.21</v>
      </c>
      <c r="L8" s="276">
        <v>200385.87000000014</v>
      </c>
      <c r="M8" s="3">
        <v>249075.7</v>
      </c>
      <c r="N8" s="67">
        <f t="shared" ref="N8:N23" si="11">IF(M8="","",(M8-L8)/L8)</f>
        <v>0.24298035585043914</v>
      </c>
      <c r="P8" s="134" t="s">
        <v>78</v>
      </c>
      <c r="Q8" s="25">
        <v>4875.3999999999996</v>
      </c>
      <c r="R8" s="203">
        <v>5047.22</v>
      </c>
      <c r="S8" s="203">
        <v>4979.2489999999998</v>
      </c>
      <c r="T8" s="203">
        <v>7645.0780000000004</v>
      </c>
      <c r="U8" s="203">
        <v>9124.9479999999967</v>
      </c>
      <c r="V8" s="203">
        <v>9271.5960000000014</v>
      </c>
      <c r="W8" s="203">
        <v>8398.7909999999993</v>
      </c>
      <c r="X8" s="203">
        <v>10079.532000000001</v>
      </c>
      <c r="Y8" s="203">
        <v>9460.1350000000002</v>
      </c>
      <c r="Z8" s="203">
        <v>13827.451999999999</v>
      </c>
      <c r="AA8" s="203">
        <v>13178.782000000001</v>
      </c>
      <c r="AB8" s="3">
        <v>12576.866000000007</v>
      </c>
      <c r="AC8" s="67">
        <f t="shared" ref="AC8:AC23" si="12">IF(AB8="","",(AB8-AA8)/AA8)</f>
        <v>-4.5673113038822079E-2</v>
      </c>
      <c r="AE8" s="152">
        <f t="shared" si="0"/>
        <v>0.46934653261753362</v>
      </c>
      <c r="AF8" s="206">
        <f t="shared" si="1"/>
        <v>0.46007754707955117</v>
      </c>
      <c r="AG8" s="206">
        <f t="shared" si="2"/>
        <v>0.54886851547144277</v>
      </c>
      <c r="AH8" s="206">
        <f t="shared" si="3"/>
        <v>0.83587031142493495</v>
      </c>
      <c r="AI8" s="206">
        <f t="shared" si="4"/>
        <v>0.51048511635099003</v>
      </c>
      <c r="AJ8" s="206">
        <f t="shared" si="5"/>
        <v>0.48971130968147902</v>
      </c>
      <c r="AK8" s="206">
        <f t="shared" si="6"/>
        <v>0.52155723141664712</v>
      </c>
      <c r="AL8" s="206">
        <f t="shared" si="7"/>
        <v>0.55854530317506745</v>
      </c>
      <c r="AM8" s="206">
        <f t="shared" si="8"/>
        <v>0.93501907816934571</v>
      </c>
      <c r="AN8" s="206">
        <f t="shared" si="9"/>
        <v>0.57852492138372347</v>
      </c>
      <c r="AO8" s="206">
        <f t="shared" si="9"/>
        <v>0.65767022395341501</v>
      </c>
      <c r="AP8" s="206">
        <f t="shared" ref="AP8" si="13">(AB8/M8)*10</f>
        <v>0.50494150974984742</v>
      </c>
      <c r="AQ8" s="67">
        <f t="shared" si="10"/>
        <v>-0.23222689524466883</v>
      </c>
      <c r="AS8" s="135"/>
      <c r="AT8" s="135"/>
    </row>
    <row r="9" spans="1:46" ht="20.100000000000001" customHeight="1" x14ac:dyDescent="0.25">
      <c r="A9" s="148" t="s">
        <v>79</v>
      </c>
      <c r="B9" s="25">
        <v>167912.4499999999</v>
      </c>
      <c r="C9" s="203">
        <v>125645.36999999997</v>
      </c>
      <c r="D9" s="203">
        <v>135794.10999999996</v>
      </c>
      <c r="E9" s="203">
        <v>78438.490000000034</v>
      </c>
      <c r="F9" s="203">
        <v>159258.74000000002</v>
      </c>
      <c r="G9" s="203">
        <v>179781.25999999998</v>
      </c>
      <c r="H9" s="203">
        <v>158298.96</v>
      </c>
      <c r="I9" s="203">
        <v>184761.43000000002</v>
      </c>
      <c r="J9" s="276">
        <v>131254.85999999999</v>
      </c>
      <c r="K9" s="276">
        <v>209750.07</v>
      </c>
      <c r="L9" s="276">
        <v>209116.08999999985</v>
      </c>
      <c r="M9" s="3">
        <v>327671.62000000104</v>
      </c>
      <c r="N9" s="67">
        <f t="shared" si="11"/>
        <v>0.56693643229462298</v>
      </c>
      <c r="P9" s="134" t="s">
        <v>79</v>
      </c>
      <c r="Q9" s="25">
        <v>7464.3919999999998</v>
      </c>
      <c r="R9" s="203">
        <v>5720.5099999999993</v>
      </c>
      <c r="S9" s="203">
        <v>6851.9379999999956</v>
      </c>
      <c r="T9" s="203">
        <v>7142.3209999999999</v>
      </c>
      <c r="U9" s="203">
        <v>8172.4949999999981</v>
      </c>
      <c r="V9" s="203">
        <v>8953.7059999999983</v>
      </c>
      <c r="W9" s="203">
        <v>8549.0249999999996</v>
      </c>
      <c r="X9" s="203">
        <v>9978.1299999999992</v>
      </c>
      <c r="Y9" s="203">
        <v>10309.046</v>
      </c>
      <c r="Z9" s="203">
        <v>11853.175999999999</v>
      </c>
      <c r="AA9" s="203">
        <v>12973.125</v>
      </c>
      <c r="AB9" s="3">
        <v>16952.228999999999</v>
      </c>
      <c r="AC9" s="67">
        <f t="shared" si="12"/>
        <v>0.30671900563665266</v>
      </c>
      <c r="AE9" s="152">
        <f t="shared" si="0"/>
        <v>0.44454071154342661</v>
      </c>
      <c r="AF9" s="206">
        <f t="shared" si="1"/>
        <v>0.45529015514061527</v>
      </c>
      <c r="AG9" s="206">
        <f t="shared" si="2"/>
        <v>0.50458285709151873</v>
      </c>
      <c r="AH9" s="206">
        <f t="shared" si="3"/>
        <v>0.9105632961572816</v>
      </c>
      <c r="AI9" s="206">
        <f t="shared" si="4"/>
        <v>0.51315833592555093</v>
      </c>
      <c r="AJ9" s="206">
        <f t="shared" si="5"/>
        <v>0.49803333228390984</v>
      </c>
      <c r="AK9" s="206">
        <f t="shared" si="6"/>
        <v>0.54005566429495178</v>
      </c>
      <c r="AL9" s="206">
        <f t="shared" si="7"/>
        <v>0.54005481555322443</v>
      </c>
      <c r="AM9" s="206">
        <f t="shared" si="8"/>
        <v>0.78542204075338629</v>
      </c>
      <c r="AN9" s="206">
        <f t="shared" si="9"/>
        <v>0.56510951343186677</v>
      </c>
      <c r="AO9" s="206">
        <f t="shared" si="9"/>
        <v>0.62037909182406814</v>
      </c>
      <c r="AP9" s="206">
        <f t="shared" ref="AP9" si="14">(AB9/M9)*10</f>
        <v>0.51735420357734807</v>
      </c>
      <c r="AQ9" s="67">
        <f t="shared" si="10"/>
        <v>-0.16606763445847503</v>
      </c>
      <c r="AS9" s="135"/>
      <c r="AT9" s="135"/>
    </row>
    <row r="10" spans="1:46" ht="20.100000000000001" customHeight="1" x14ac:dyDescent="0.25">
      <c r="A10" s="148" t="s">
        <v>80</v>
      </c>
      <c r="B10" s="25">
        <v>170409.85000000006</v>
      </c>
      <c r="C10" s="203">
        <v>125525.65000000001</v>
      </c>
      <c r="D10" s="203">
        <v>131142.06000000003</v>
      </c>
      <c r="E10" s="203">
        <v>111314.47999999998</v>
      </c>
      <c r="F10" s="203">
        <v>139455.4</v>
      </c>
      <c r="G10" s="203">
        <v>172871.54000000007</v>
      </c>
      <c r="H10" s="203">
        <v>120913.15000000001</v>
      </c>
      <c r="I10" s="203">
        <v>195875.86000000002</v>
      </c>
      <c r="J10" s="276">
        <v>150373.06</v>
      </c>
      <c r="K10" s="276">
        <v>244932.87999999998</v>
      </c>
      <c r="L10" s="276">
        <v>233003.38999999993</v>
      </c>
      <c r="M10" s="3">
        <v>221778.49</v>
      </c>
      <c r="N10" s="67">
        <f t="shared" si="11"/>
        <v>-4.8174835567842765E-2</v>
      </c>
      <c r="P10" s="134" t="s">
        <v>80</v>
      </c>
      <c r="Q10" s="25">
        <v>7083.5199999999986</v>
      </c>
      <c r="R10" s="203">
        <v>5734.7760000000007</v>
      </c>
      <c r="S10" s="203">
        <v>6986.2150000000011</v>
      </c>
      <c r="T10" s="203">
        <v>8949.2860000000001</v>
      </c>
      <c r="U10" s="203">
        <v>7735.4290000000001</v>
      </c>
      <c r="V10" s="203">
        <v>8580.4020000000019</v>
      </c>
      <c r="W10" s="203">
        <v>6742.456000000001</v>
      </c>
      <c r="X10" s="203">
        <v>10425.911000000004</v>
      </c>
      <c r="Y10" s="203">
        <v>11410.679</v>
      </c>
      <c r="Z10" s="203">
        <v>13024.389000000001</v>
      </c>
      <c r="AA10" s="203">
        <v>14120.863000000007</v>
      </c>
      <c r="AB10" s="3">
        <v>12238.496999999998</v>
      </c>
      <c r="AC10" s="67">
        <f t="shared" si="12"/>
        <v>-0.13330389226210948</v>
      </c>
      <c r="AE10" s="152">
        <f t="shared" si="0"/>
        <v>0.41567550232571626</v>
      </c>
      <c r="AF10" s="206">
        <f t="shared" si="1"/>
        <v>0.45686088859129592</v>
      </c>
      <c r="AG10" s="206">
        <f t="shared" si="2"/>
        <v>0.53272115749897475</v>
      </c>
      <c r="AH10" s="206">
        <f t="shared" si="3"/>
        <v>0.80396422819385238</v>
      </c>
      <c r="AI10" s="206">
        <f t="shared" si="4"/>
        <v>0.55468838065790216</v>
      </c>
      <c r="AJ10" s="206">
        <f t="shared" si="5"/>
        <v>0.49634555231011412</v>
      </c>
      <c r="AK10" s="206">
        <f t="shared" si="6"/>
        <v>0.55762801647298088</v>
      </c>
      <c r="AL10" s="206">
        <f t="shared" si="7"/>
        <v>0.53227135799174041</v>
      </c>
      <c r="AM10" s="206">
        <f t="shared" si="8"/>
        <v>0.75882468575155682</v>
      </c>
      <c r="AN10" s="206">
        <f t="shared" si="9"/>
        <v>0.5317533930111793</v>
      </c>
      <c r="AO10" s="206">
        <f t="shared" si="9"/>
        <v>0.60603680487223854</v>
      </c>
      <c r="AP10" s="206">
        <f t="shared" ref="AP10" si="15">(AB10/M10)*10</f>
        <v>0.55183426490098286</v>
      </c>
      <c r="AQ10" s="67">
        <f t="shared" si="10"/>
        <v>-8.9437703346552308E-2</v>
      </c>
      <c r="AS10" s="135"/>
      <c r="AT10" s="135"/>
    </row>
    <row r="11" spans="1:46" ht="20.100000000000001" customHeight="1" x14ac:dyDescent="0.25">
      <c r="A11" s="148" t="s">
        <v>81</v>
      </c>
      <c r="B11" s="25">
        <v>105742.86999999997</v>
      </c>
      <c r="C11" s="203">
        <v>146772.35999999993</v>
      </c>
      <c r="D11" s="203">
        <v>106191.60999999997</v>
      </c>
      <c r="E11" s="203">
        <v>156740.30999999991</v>
      </c>
      <c r="F11" s="203">
        <v>208322.54999999996</v>
      </c>
      <c r="G11" s="203">
        <v>182102.74999999991</v>
      </c>
      <c r="H11" s="203">
        <v>156318.05000000002</v>
      </c>
      <c r="I11" s="203">
        <v>208364.81999999995</v>
      </c>
      <c r="J11" s="276">
        <v>123404.02</v>
      </c>
      <c r="K11" s="276">
        <v>228431.58000000013</v>
      </c>
      <c r="L11" s="276">
        <v>207366.91000000006</v>
      </c>
      <c r="M11" s="3">
        <v>266442.00000000006</v>
      </c>
      <c r="N11" s="67">
        <f t="shared" si="11"/>
        <v>0.28488195151290041</v>
      </c>
      <c r="P11" s="134" t="s">
        <v>81</v>
      </c>
      <c r="Q11" s="25">
        <v>5269.9080000000022</v>
      </c>
      <c r="R11" s="203">
        <v>6791.5110000000022</v>
      </c>
      <c r="S11" s="203">
        <v>6331.175000000002</v>
      </c>
      <c r="T11" s="203">
        <v>12356.189000000002</v>
      </c>
      <c r="U11" s="203">
        <v>10013.188000000002</v>
      </c>
      <c r="V11" s="203">
        <v>9709.3430000000008</v>
      </c>
      <c r="W11" s="203">
        <v>9074.4239999999991</v>
      </c>
      <c r="X11" s="203">
        <v>11193.306000000002</v>
      </c>
      <c r="Y11" s="203">
        <v>12194.198</v>
      </c>
      <c r="Z11" s="203">
        <v>12392.851000000008</v>
      </c>
      <c r="AA11" s="203">
        <v>10554.120999999999</v>
      </c>
      <c r="AB11" s="3">
        <v>14166.043999999998</v>
      </c>
      <c r="AC11" s="67">
        <f t="shared" si="12"/>
        <v>0.34222868962749237</v>
      </c>
      <c r="AE11" s="152">
        <f t="shared" si="0"/>
        <v>0.4983700555886183</v>
      </c>
      <c r="AF11" s="206">
        <f t="shared" si="1"/>
        <v>0.46272411236012051</v>
      </c>
      <c r="AG11" s="206">
        <f t="shared" si="2"/>
        <v>0.59620293919642087</v>
      </c>
      <c r="AH11" s="206">
        <f t="shared" si="3"/>
        <v>0.78832235306922693</v>
      </c>
      <c r="AI11" s="206">
        <f t="shared" si="4"/>
        <v>0.48065790285305188</v>
      </c>
      <c r="AJ11" s="206">
        <f t="shared" si="5"/>
        <v>0.53317937263440585</v>
      </c>
      <c r="AK11" s="206">
        <f t="shared" si="6"/>
        <v>0.58051031214885285</v>
      </c>
      <c r="AL11" s="206">
        <f t="shared" si="7"/>
        <v>0.53719749811892448</v>
      </c>
      <c r="AM11" s="206">
        <f t="shared" si="8"/>
        <v>0.98815241189063374</v>
      </c>
      <c r="AN11" s="206">
        <f t="shared" si="9"/>
        <v>0.54251916481950524</v>
      </c>
      <c r="AO11" s="206">
        <f t="shared" si="9"/>
        <v>0.50895878228594893</v>
      </c>
      <c r="AP11" s="206">
        <f t="shared" ref="AP11" si="16">(AB11/M11)*10</f>
        <v>0.53167458583856875</v>
      </c>
      <c r="AQ11" s="67">
        <f t="shared" si="10"/>
        <v>4.4631911941068282E-2</v>
      </c>
      <c r="AS11" s="135"/>
      <c r="AT11" s="135"/>
    </row>
    <row r="12" spans="1:46" ht="20.100000000000001" customHeight="1" x14ac:dyDescent="0.25">
      <c r="A12" s="148" t="s">
        <v>82</v>
      </c>
      <c r="B12" s="25">
        <v>173043.08000000005</v>
      </c>
      <c r="C12" s="203">
        <v>88557.569999999978</v>
      </c>
      <c r="D12" s="203">
        <v>121066.39000000004</v>
      </c>
      <c r="E12" s="203">
        <v>142381.43</v>
      </c>
      <c r="F12" s="203">
        <v>163673.44999999992</v>
      </c>
      <c r="G12" s="203">
        <v>227727.18000000014</v>
      </c>
      <c r="H12" s="203">
        <v>161332.92000000001</v>
      </c>
      <c r="I12" s="203">
        <v>247351.10999999993</v>
      </c>
      <c r="J12" s="276">
        <v>159573.16</v>
      </c>
      <c r="K12" s="276">
        <v>248865.2099999999</v>
      </c>
      <c r="L12" s="276">
        <v>200988.73999999996</v>
      </c>
      <c r="M12" s="3">
        <v>276746.97999999992</v>
      </c>
      <c r="N12" s="67">
        <f t="shared" si="11"/>
        <v>0.37692778212351585</v>
      </c>
      <c r="P12" s="134" t="s">
        <v>82</v>
      </c>
      <c r="Q12" s="25">
        <v>8468.7459999999992</v>
      </c>
      <c r="R12" s="203">
        <v>4467.674</v>
      </c>
      <c r="S12" s="203">
        <v>6989.1480000000029</v>
      </c>
      <c r="T12" s="203">
        <v>11275.52199999999</v>
      </c>
      <c r="U12" s="203">
        <v>8874.6120000000028</v>
      </c>
      <c r="V12" s="203">
        <v>11770.861000000004</v>
      </c>
      <c r="W12" s="203">
        <v>9513.2329999999984</v>
      </c>
      <c r="X12" s="203">
        <v>14562.611999999999</v>
      </c>
      <c r="Y12" s="203">
        <v>13054.882</v>
      </c>
      <c r="Z12" s="203">
        <v>13834.111000000008</v>
      </c>
      <c r="AA12" s="203">
        <v>12299.127999999995</v>
      </c>
      <c r="AB12" s="3">
        <v>14607.988000000005</v>
      </c>
      <c r="AC12" s="67">
        <f t="shared" si="12"/>
        <v>0.18772550379181441</v>
      </c>
      <c r="AE12" s="152">
        <f t="shared" si="0"/>
        <v>0.48940102083250003</v>
      </c>
      <c r="AF12" s="206">
        <f t="shared" si="1"/>
        <v>0.50449374344847098</v>
      </c>
      <c r="AG12" s="206">
        <f t="shared" si="2"/>
        <v>0.57729878622795316</v>
      </c>
      <c r="AH12" s="206">
        <f t="shared" si="3"/>
        <v>0.79192363779461905</v>
      </c>
      <c r="AI12" s="206">
        <f t="shared" si="4"/>
        <v>0.54221451310521085</v>
      </c>
      <c r="AJ12" s="206">
        <f t="shared" si="5"/>
        <v>0.51688432623633229</v>
      </c>
      <c r="AK12" s="206">
        <f t="shared" si="6"/>
        <v>0.58966471319058733</v>
      </c>
      <c r="AL12" s="206">
        <f t="shared" si="7"/>
        <v>0.5887425368740008</v>
      </c>
      <c r="AM12" s="206">
        <f t="shared" si="8"/>
        <v>0.81811264500872194</v>
      </c>
      <c r="AN12" s="206">
        <f t="shared" si="9"/>
        <v>0.55588770322698033</v>
      </c>
      <c r="AO12" s="206">
        <f t="shared" si="9"/>
        <v>0.61193119574758248</v>
      </c>
      <c r="AP12" s="206">
        <f t="shared" ref="AP12" si="17">(AB12/M12)*10</f>
        <v>0.527846338196717</v>
      </c>
      <c r="AQ12" s="67">
        <f t="shared" si="10"/>
        <v>-0.13740900633140776</v>
      </c>
      <c r="AS12" s="135"/>
      <c r="AT12" s="135"/>
    </row>
    <row r="13" spans="1:46" ht="20.100000000000001" customHeight="1" x14ac:dyDescent="0.25">
      <c r="A13" s="148" t="s">
        <v>83</v>
      </c>
      <c r="B13" s="25">
        <v>153878.58000000007</v>
      </c>
      <c r="C13" s="203">
        <v>146271.1</v>
      </c>
      <c r="D13" s="203">
        <v>129654.32999999994</v>
      </c>
      <c r="E13" s="203">
        <v>179800.25999999989</v>
      </c>
      <c r="F13" s="203">
        <v>269493.00999999989</v>
      </c>
      <c r="G13" s="203">
        <v>237770.30999999997</v>
      </c>
      <c r="H13" s="203">
        <v>147807.46000000011</v>
      </c>
      <c r="I13" s="203">
        <v>207312.03999999983</v>
      </c>
      <c r="J13" s="276">
        <v>176243.62</v>
      </c>
      <c r="K13" s="276">
        <v>278687.1700000001</v>
      </c>
      <c r="L13" s="276">
        <v>285820.33000000013</v>
      </c>
      <c r="M13" s="3">
        <v>267127.25000000006</v>
      </c>
      <c r="N13" s="67">
        <f t="shared" si="11"/>
        <v>-6.540150590407641E-2</v>
      </c>
      <c r="P13" s="134" t="s">
        <v>83</v>
      </c>
      <c r="Q13" s="25">
        <v>8304.4390000000039</v>
      </c>
      <c r="R13" s="203">
        <v>7350.9219999999987</v>
      </c>
      <c r="S13" s="203">
        <v>8610.476999999999</v>
      </c>
      <c r="T13" s="203">
        <v>14121.920000000007</v>
      </c>
      <c r="U13" s="203">
        <v>13262.653999999999</v>
      </c>
      <c r="V13" s="203">
        <v>12363.967000000001</v>
      </c>
      <c r="W13" s="203">
        <v>8473.6030000000046</v>
      </c>
      <c r="X13" s="203">
        <v>11749.72900000001</v>
      </c>
      <c r="Y13" s="203">
        <v>14285.174000000001</v>
      </c>
      <c r="Z13" s="203">
        <v>14287.105000000005</v>
      </c>
      <c r="AA13" s="203">
        <v>16611.900999999998</v>
      </c>
      <c r="AB13" s="3">
        <v>15630.01</v>
      </c>
      <c r="AC13" s="67">
        <f t="shared" si="12"/>
        <v>-5.9107684304162293E-2</v>
      </c>
      <c r="AE13" s="152">
        <f t="shared" si="0"/>
        <v>0.53967478774498701</v>
      </c>
      <c r="AF13" s="206">
        <f t="shared" si="1"/>
        <v>0.50255463998014638</v>
      </c>
      <c r="AG13" s="206">
        <f t="shared" si="2"/>
        <v>0.66411025378018629</v>
      </c>
      <c r="AH13" s="206">
        <f t="shared" si="3"/>
        <v>0.78542266846555253</v>
      </c>
      <c r="AI13" s="206">
        <f t="shared" si="4"/>
        <v>0.49213350654252608</v>
      </c>
      <c r="AJ13" s="206">
        <f t="shared" si="5"/>
        <v>0.51999625184490039</v>
      </c>
      <c r="AK13" s="206">
        <f t="shared" si="6"/>
        <v>0.57328655806682549</v>
      </c>
      <c r="AL13" s="206">
        <f t="shared" si="7"/>
        <v>0.56676539384784497</v>
      </c>
      <c r="AM13" s="206">
        <f t="shared" si="8"/>
        <v>0.81053566648256559</v>
      </c>
      <c r="AN13" s="206">
        <f t="shared" si="9"/>
        <v>0.51265743593434887</v>
      </c>
      <c r="AO13" s="206">
        <f t="shared" si="9"/>
        <v>0.58120081940987156</v>
      </c>
      <c r="AP13" s="206">
        <f t="shared" ref="AP13:AP14" si="18">(AB13/M13)*10</f>
        <v>0.58511477207959861</v>
      </c>
      <c r="AQ13" s="67">
        <f t="shared" ref="AQ13:AQ14" si="19">IF(AP13="","",(AP13-AO13)/AO13)</f>
        <v>6.7342518093851337E-3</v>
      </c>
      <c r="AS13" s="135"/>
      <c r="AT13" s="135"/>
    </row>
    <row r="14" spans="1:46" ht="20.100000000000001" customHeight="1" x14ac:dyDescent="0.25">
      <c r="A14" s="148" t="s">
        <v>84</v>
      </c>
      <c r="B14" s="25">
        <v>172907.80999999991</v>
      </c>
      <c r="C14" s="203">
        <v>197865.85999999996</v>
      </c>
      <c r="D14" s="203">
        <v>108818.47999999997</v>
      </c>
      <c r="E14" s="203">
        <v>128700.31000000001</v>
      </c>
      <c r="F14" s="203">
        <v>196874.73</v>
      </c>
      <c r="G14" s="203">
        <v>236496.18999999983</v>
      </c>
      <c r="H14" s="203">
        <v>161286.66999999981</v>
      </c>
      <c r="I14" s="203">
        <v>171590.03999999995</v>
      </c>
      <c r="J14" s="276">
        <v>180155.07</v>
      </c>
      <c r="K14" s="276">
        <v>296232.94000000058</v>
      </c>
      <c r="L14" s="276">
        <v>286301.54999999993</v>
      </c>
      <c r="M14" s="3">
        <v>218920.48999999979</v>
      </c>
      <c r="N14" s="67">
        <f t="shared" si="11"/>
        <v>-0.23534996579655318</v>
      </c>
      <c r="P14" s="134" t="s">
        <v>84</v>
      </c>
      <c r="Q14" s="25">
        <v>7854.7379999999985</v>
      </c>
      <c r="R14" s="203">
        <v>8326.2219999999998</v>
      </c>
      <c r="S14" s="203">
        <v>7079.4509999999991</v>
      </c>
      <c r="T14" s="203">
        <v>9224.3630000000012</v>
      </c>
      <c r="U14" s="203">
        <v>8588.8440000000028</v>
      </c>
      <c r="V14" s="203">
        <v>10903.496999999998</v>
      </c>
      <c r="W14" s="203">
        <v>9835.2980000000043</v>
      </c>
      <c r="X14" s="203">
        <v>10047.059999999994</v>
      </c>
      <c r="Y14" s="203">
        <v>13857.925999999999</v>
      </c>
      <c r="Z14" s="203">
        <v>14770.591999999991</v>
      </c>
      <c r="AA14" s="203">
        <v>15842.40800000001</v>
      </c>
      <c r="AB14" s="3">
        <v>12822.846000000009</v>
      </c>
      <c r="AC14" s="67">
        <f t="shared" si="12"/>
        <v>-0.19059993910016709</v>
      </c>
      <c r="AE14" s="152">
        <f t="shared" si="0"/>
        <v>0.45427317597741834</v>
      </c>
      <c r="AF14" s="206">
        <f t="shared" si="1"/>
        <v>0.4208013449111434</v>
      </c>
      <c r="AG14" s="206">
        <f t="shared" si="2"/>
        <v>0.65057433259497854</v>
      </c>
      <c r="AH14" s="206">
        <f t="shared" si="3"/>
        <v>0.71673199543963806</v>
      </c>
      <c r="AI14" s="206">
        <f t="shared" si="4"/>
        <v>0.436259341155668</v>
      </c>
      <c r="AJ14" s="206">
        <f t="shared" si="5"/>
        <v>0.46104324133086483</v>
      </c>
      <c r="AK14" s="206">
        <f t="shared" si="6"/>
        <v>0.60980228558256033</v>
      </c>
      <c r="AL14" s="206">
        <f t="shared" si="7"/>
        <v>0.58552699212611625</v>
      </c>
      <c r="AM14" s="206">
        <f t="shared" si="8"/>
        <v>0.76922209294470589</v>
      </c>
      <c r="AN14" s="206">
        <f t="shared" si="9"/>
        <v>0.49861409740591178</v>
      </c>
      <c r="AO14" s="206">
        <f t="shared" si="9"/>
        <v>0.55334691691330395</v>
      </c>
      <c r="AP14" s="206">
        <f t="shared" si="18"/>
        <v>0.58573073721879676</v>
      </c>
      <c r="AQ14" s="67">
        <f t="shared" si="19"/>
        <v>5.8523539782487963E-2</v>
      </c>
      <c r="AS14" s="135"/>
      <c r="AT14" s="135"/>
    </row>
    <row r="15" spans="1:46" ht="20.100000000000001" customHeight="1" x14ac:dyDescent="0.25">
      <c r="A15" s="148" t="s">
        <v>85</v>
      </c>
      <c r="B15" s="25">
        <v>184668.65</v>
      </c>
      <c r="C15" s="203">
        <v>144340.81999999992</v>
      </c>
      <c r="D15" s="203">
        <v>80105.51999999996</v>
      </c>
      <c r="E15" s="203">
        <v>122946.30000000002</v>
      </c>
      <c r="F15" s="203">
        <v>216355.29000000004</v>
      </c>
      <c r="G15" s="203">
        <v>152646.59000000005</v>
      </c>
      <c r="H15" s="203">
        <v>149729.00999999972</v>
      </c>
      <c r="I15" s="203">
        <v>137518.23999999996</v>
      </c>
      <c r="J15" s="276">
        <v>158081.72</v>
      </c>
      <c r="K15" s="276">
        <v>248455.1099999999</v>
      </c>
      <c r="L15" s="276">
        <v>193947.6099999999</v>
      </c>
      <c r="M15" s="3">
        <v>179971.49999999985</v>
      </c>
      <c r="N15" s="67">
        <f t="shared" si="11"/>
        <v>-7.206126437959226E-2</v>
      </c>
      <c r="P15" s="134" t="s">
        <v>85</v>
      </c>
      <c r="Q15" s="25">
        <v>8976.5390000000007</v>
      </c>
      <c r="R15" s="203">
        <v>8231.4969999999994</v>
      </c>
      <c r="S15" s="203">
        <v>7380.0529999999981</v>
      </c>
      <c r="T15" s="203">
        <v>9158.0150000000012</v>
      </c>
      <c r="U15" s="203">
        <v>11920.680999999999</v>
      </c>
      <c r="V15" s="203">
        <v>8611.9049999999952</v>
      </c>
      <c r="W15" s="203">
        <v>9047.3699999999972</v>
      </c>
      <c r="X15" s="203">
        <v>10872.128000000008</v>
      </c>
      <c r="Y15" s="203">
        <v>13645.628000000001</v>
      </c>
      <c r="Z15" s="203">
        <v>13484.313000000007</v>
      </c>
      <c r="AA15" s="203">
        <v>12902.209999999997</v>
      </c>
      <c r="AB15" s="3">
        <v>11938.698</v>
      </c>
      <c r="AC15" s="67">
        <f t="shared" si="12"/>
        <v>-7.4678059030196933E-2</v>
      </c>
      <c r="AE15" s="152">
        <f t="shared" si="0"/>
        <v>0.48608894904468092</v>
      </c>
      <c r="AF15" s="206">
        <f t="shared" si="1"/>
        <v>0.57028198953005838</v>
      </c>
      <c r="AG15" s="206">
        <f t="shared" si="2"/>
        <v>0.92129144158854492</v>
      </c>
      <c r="AH15" s="206">
        <f t="shared" si="3"/>
        <v>0.7448792684285741</v>
      </c>
      <c r="AI15" s="206">
        <f t="shared" si="4"/>
        <v>0.55097709882665669</v>
      </c>
      <c r="AJ15" s="206">
        <f t="shared" si="5"/>
        <v>0.56417277320115655</v>
      </c>
      <c r="AK15" s="206">
        <f t="shared" si="6"/>
        <v>0.60424963739491866</v>
      </c>
      <c r="AL15" s="206">
        <f t="shared" si="7"/>
        <v>0.79059534211607208</v>
      </c>
      <c r="AM15" s="206">
        <f t="shared" si="8"/>
        <v>0.86320088116450155</v>
      </c>
      <c r="AN15" s="206">
        <f t="shared" si="9"/>
        <v>0.54272632991931669</v>
      </c>
      <c r="AO15" s="206">
        <f t="shared" si="9"/>
        <v>0.66524202077045469</v>
      </c>
      <c r="AP15" s="206">
        <f t="shared" ref="AP15" si="20">(AB15/M15)*10</f>
        <v>0.66336603295521845</v>
      </c>
      <c r="AQ15" s="67">
        <f t="shared" ref="AQ15" si="21">IF(AP15="","",(AP15-AO15)/AO15)</f>
        <v>-2.8200079920741431E-3</v>
      </c>
      <c r="AS15" s="135"/>
      <c r="AT15" s="135"/>
    </row>
    <row r="16" spans="1:46" ht="20.100000000000001" customHeight="1" x14ac:dyDescent="0.25">
      <c r="A16" s="148" t="s">
        <v>86</v>
      </c>
      <c r="B16" s="25">
        <v>175049.21999999997</v>
      </c>
      <c r="C16" s="203">
        <v>101082.92000000001</v>
      </c>
      <c r="D16" s="203">
        <v>69030.890000000014</v>
      </c>
      <c r="E16" s="203">
        <v>154535.30999999976</v>
      </c>
      <c r="F16" s="203">
        <v>191998.53000000006</v>
      </c>
      <c r="G16" s="203">
        <v>123638.51</v>
      </c>
      <c r="H16" s="203">
        <v>139323.20999999988</v>
      </c>
      <c r="I16" s="203">
        <v>159510.34999999989</v>
      </c>
      <c r="J16" s="276">
        <v>217871.62</v>
      </c>
      <c r="K16" s="276">
        <v>280257.64000000013</v>
      </c>
      <c r="L16" s="276">
        <v>221165.11999999979</v>
      </c>
      <c r="M16" s="3">
        <v>200354.24000000014</v>
      </c>
      <c r="N16" s="67">
        <f t="shared" si="11"/>
        <v>-9.4096573636926445E-2</v>
      </c>
      <c r="P16" s="134" t="s">
        <v>86</v>
      </c>
      <c r="Q16" s="25">
        <v>8917.1569999999974</v>
      </c>
      <c r="R16" s="203">
        <v>6317.9840000000004</v>
      </c>
      <c r="S16" s="203">
        <v>6844.7550000000019</v>
      </c>
      <c r="T16" s="203">
        <v>12425.312000000002</v>
      </c>
      <c r="U16" s="203">
        <v>11852.688999999998</v>
      </c>
      <c r="V16" s="203">
        <v>8900.4360000000015</v>
      </c>
      <c r="W16" s="203">
        <v>10677.083000000001</v>
      </c>
      <c r="X16" s="203">
        <v>13098.086000000008</v>
      </c>
      <c r="Y16" s="203">
        <v>16740.395</v>
      </c>
      <c r="Z16" s="203">
        <v>17459.428999999986</v>
      </c>
      <c r="AA16" s="203">
        <v>14265.805999999997</v>
      </c>
      <c r="AB16" s="3">
        <v>13147.190999999997</v>
      </c>
      <c r="AC16" s="67">
        <f t="shared" si="12"/>
        <v>-7.8412323846265675E-2</v>
      </c>
      <c r="AE16" s="152">
        <f t="shared" si="0"/>
        <v>0.50940855377704619</v>
      </c>
      <c r="AF16" s="206">
        <f t="shared" si="1"/>
        <v>0.62502982699747878</v>
      </c>
      <c r="AG16" s="206">
        <f t="shared" si="2"/>
        <v>0.99154958019518513</v>
      </c>
      <c r="AH16" s="206">
        <f t="shared" si="3"/>
        <v>0.80404355483546253</v>
      </c>
      <c r="AI16" s="206">
        <f t="shared" si="4"/>
        <v>0.61733227853359063</v>
      </c>
      <c r="AJ16" s="206">
        <f t="shared" si="5"/>
        <v>0.71987570862832317</v>
      </c>
      <c r="AK16" s="206">
        <f t="shared" si="6"/>
        <v>0.76635350276526137</v>
      </c>
      <c r="AL16" s="206">
        <f t="shared" si="7"/>
        <v>0.8211433301976967</v>
      </c>
      <c r="AM16" s="206">
        <f t="shared" si="8"/>
        <v>0.76836051432490382</v>
      </c>
      <c r="AN16" s="206">
        <f t="shared" si="9"/>
        <v>0.62297780713489115</v>
      </c>
      <c r="AO16" s="206">
        <f t="shared" si="9"/>
        <v>0.64502965024503012</v>
      </c>
      <c r="AP16" s="206">
        <f t="shared" ref="AP16" si="22">(AB16/M16)*10</f>
        <v>0.65619729335401078</v>
      </c>
      <c r="AQ16" s="67">
        <f t="shared" ref="AQ16" si="23">IF(AP16="","",(AP16-AO16)/AO16)</f>
        <v>1.7313379477576517E-2</v>
      </c>
      <c r="AS16" s="135"/>
      <c r="AT16" s="135"/>
    </row>
    <row r="17" spans="1:46" ht="20.100000000000001" customHeight="1" x14ac:dyDescent="0.25">
      <c r="A17" s="148" t="s">
        <v>87</v>
      </c>
      <c r="B17" s="25">
        <v>143652.40999999997</v>
      </c>
      <c r="C17" s="203">
        <v>108321.03000000003</v>
      </c>
      <c r="D17" s="203">
        <v>126056.69</v>
      </c>
      <c r="E17" s="203">
        <v>102105.74999999991</v>
      </c>
      <c r="F17" s="203">
        <v>191150.96000000002</v>
      </c>
      <c r="G17" s="203">
        <v>143866.02999999988</v>
      </c>
      <c r="H17" s="203">
        <v>151239.86000000007</v>
      </c>
      <c r="I17" s="203">
        <v>135902.21999999988</v>
      </c>
      <c r="J17" s="276">
        <v>269362.65000000002</v>
      </c>
      <c r="K17" s="276">
        <v>228067.11000000004</v>
      </c>
      <c r="L17" s="276">
        <v>226213.38000000006</v>
      </c>
      <c r="M17" s="3">
        <v>202351.35999999984</v>
      </c>
      <c r="N17" s="67">
        <f t="shared" si="11"/>
        <v>-0.10548456505976886</v>
      </c>
      <c r="P17" s="134" t="s">
        <v>87</v>
      </c>
      <c r="Q17" s="25">
        <v>8623.6640000000007</v>
      </c>
      <c r="R17" s="203">
        <v>7729.3239999999987</v>
      </c>
      <c r="S17" s="203">
        <v>10518.219000000001</v>
      </c>
      <c r="T17" s="203">
        <v>7756.1780000000035</v>
      </c>
      <c r="U17" s="203">
        <v>12715.098000000002</v>
      </c>
      <c r="V17" s="203">
        <v>10229.966999999997</v>
      </c>
      <c r="W17" s="203">
        <v>10778.716999999997</v>
      </c>
      <c r="X17" s="203">
        <v>11138.637000000001</v>
      </c>
      <c r="Y17" s="203">
        <v>17757.596000000001</v>
      </c>
      <c r="Z17" s="203">
        <v>15905.198000000008</v>
      </c>
      <c r="AA17" s="203">
        <v>14901.102000000014</v>
      </c>
      <c r="AB17" s="3">
        <v>15335.814</v>
      </c>
      <c r="AC17" s="67">
        <f t="shared" si="12"/>
        <v>2.9173144375495612E-2</v>
      </c>
      <c r="AE17" s="152">
        <f t="shared" ref="AE17:AF23" si="24">(Q17/B17)*10</f>
        <v>0.60031460662581315</v>
      </c>
      <c r="AF17" s="206">
        <f t="shared" si="24"/>
        <v>0.71355709966938063</v>
      </c>
      <c r="AG17" s="206">
        <f t="shared" ref="AG17:AJ19" si="25">IF(S17="","",(S17/D17)*10)</f>
        <v>0.83440387019522733</v>
      </c>
      <c r="AH17" s="206">
        <f t="shared" si="25"/>
        <v>0.75962205850307263</v>
      </c>
      <c r="AI17" s="206">
        <f t="shared" si="25"/>
        <v>0.665186196292187</v>
      </c>
      <c r="AJ17" s="206">
        <f t="shared" si="25"/>
        <v>0.71107592250929597</v>
      </c>
      <c r="AK17" s="206">
        <f t="shared" ref="AK17:AK22" si="26">(W17/H17)*10</f>
        <v>0.71269022597614096</v>
      </c>
      <c r="AL17" s="206">
        <f t="shared" si="7"/>
        <v>0.81960669958150867</v>
      </c>
      <c r="AM17" s="206">
        <f t="shared" si="8"/>
        <v>0.65924492501094711</v>
      </c>
      <c r="AN17" s="206">
        <f t="shared" si="9"/>
        <v>0.69739113193480651</v>
      </c>
      <c r="AO17" s="206">
        <f t="shared" si="9"/>
        <v>0.65871886092679444</v>
      </c>
      <c r="AP17" s="206">
        <f t="shared" ref="AP17" si="27">(AB17/M17)*10</f>
        <v>0.7578804511123628</v>
      </c>
      <c r="AQ17" s="67">
        <f t="shared" ref="AQ17" si="28">IF(AP17="","",(AP17-AO17)/AO17)</f>
        <v>0.15053704405252866</v>
      </c>
      <c r="AS17" s="135"/>
      <c r="AT17" s="135"/>
    </row>
    <row r="18" spans="1:46" ht="20.100000000000001" customHeight="1" thickBot="1" x14ac:dyDescent="0.3">
      <c r="A18" s="148" t="s">
        <v>88</v>
      </c>
      <c r="B18" s="25">
        <v>152913.45000000004</v>
      </c>
      <c r="C18" s="203">
        <v>216589.59999999995</v>
      </c>
      <c r="D18" s="203">
        <v>85917.549999999959</v>
      </c>
      <c r="E18" s="203">
        <v>230072.31999999998</v>
      </c>
      <c r="F18" s="203">
        <v>233366.15000000014</v>
      </c>
      <c r="G18" s="203">
        <v>149347.89999999994</v>
      </c>
      <c r="H18" s="203">
        <v>169726.70999999988</v>
      </c>
      <c r="I18" s="203">
        <v>161609.71999999994</v>
      </c>
      <c r="J18" s="276">
        <v>201683.16</v>
      </c>
      <c r="K18" s="276">
        <v>231436.16000000015</v>
      </c>
      <c r="L18" s="276">
        <v>249510.86000000004</v>
      </c>
      <c r="M18" s="3">
        <v>197199.88999999998</v>
      </c>
      <c r="N18" s="67">
        <f t="shared" si="11"/>
        <v>-0.20965408078830738</v>
      </c>
      <c r="P18" s="134" t="s">
        <v>88</v>
      </c>
      <c r="Q18" s="25">
        <v>8608.0499999999975</v>
      </c>
      <c r="R18" s="203">
        <v>10777.051000000001</v>
      </c>
      <c r="S18" s="203">
        <v>8423.9280000000035</v>
      </c>
      <c r="T18" s="203">
        <v>14158.847</v>
      </c>
      <c r="U18" s="203">
        <v>13639.642000000007</v>
      </c>
      <c r="V18" s="203">
        <v>9440.7710000000006</v>
      </c>
      <c r="W18" s="203">
        <v>11551.010000000002</v>
      </c>
      <c r="X18" s="203">
        <v>14804.034999999996</v>
      </c>
      <c r="Y18" s="203">
        <v>13581.739</v>
      </c>
      <c r="Z18" s="203">
        <v>16207.478999999999</v>
      </c>
      <c r="AA18" s="203">
        <v>14210.079999999994</v>
      </c>
      <c r="AB18" s="3">
        <v>15059.592000000004</v>
      </c>
      <c r="AC18" s="67">
        <f t="shared" si="12"/>
        <v>5.9782351682749854E-2</v>
      </c>
      <c r="AE18" s="152">
        <f t="shared" si="24"/>
        <v>0.56293609227965202</v>
      </c>
      <c r="AF18" s="206">
        <f t="shared" si="24"/>
        <v>0.49757933898949919</v>
      </c>
      <c r="AG18" s="206">
        <f t="shared" si="25"/>
        <v>0.98046650538801527</v>
      </c>
      <c r="AH18" s="206">
        <f t="shared" si="25"/>
        <v>0.61540853762851611</v>
      </c>
      <c r="AI18" s="206">
        <f t="shared" si="25"/>
        <v>0.58447388363736552</v>
      </c>
      <c r="AJ18" s="206">
        <f t="shared" si="25"/>
        <v>0.63213282543644767</v>
      </c>
      <c r="AK18" s="206">
        <f t="shared" si="26"/>
        <v>0.68056524515204542</v>
      </c>
      <c r="AL18" s="206">
        <f t="shared" si="7"/>
        <v>0.91603617653690639</v>
      </c>
      <c r="AM18" s="206">
        <f t="shared" si="8"/>
        <v>0.67341958545274683</v>
      </c>
      <c r="AN18" s="206">
        <f t="shared" si="9"/>
        <v>0.7003002037365289</v>
      </c>
      <c r="AO18" s="206">
        <f t="shared" si="9"/>
        <v>0.56951749515031103</v>
      </c>
      <c r="AP18" s="206">
        <f t="shared" ref="AP18" si="29">(AB18/M18)*10</f>
        <v>0.76367141989785114</v>
      </c>
      <c r="AQ18" s="67">
        <f t="shared" ref="AQ18" si="30">IF(AP18="","",(AP18-AO18)/AO18)</f>
        <v>0.34090950041191914</v>
      </c>
      <c r="AS18" s="135"/>
      <c r="AT18" s="135"/>
    </row>
    <row r="19" spans="1:46" ht="20.100000000000001" customHeight="1" thickBot="1" x14ac:dyDescent="0.3">
      <c r="A19" s="42" t="str">
        <f>'2'!A19</f>
        <v>jan-dez</v>
      </c>
      <c r="B19" s="222">
        <f>SUM(B7:B18)</f>
        <v>1816262.9199999997</v>
      </c>
      <c r="C19" s="223">
        <f t="shared" ref="C19:M19" si="31">SUM(C7:C18)</f>
        <v>1636088.4299999995</v>
      </c>
      <c r="D19" s="223">
        <f t="shared" si="31"/>
        <v>1296144.57</v>
      </c>
      <c r="E19" s="223">
        <f t="shared" si="31"/>
        <v>1599529.9399999997</v>
      </c>
      <c r="F19" s="223">
        <f t="shared" si="31"/>
        <v>2330198.42</v>
      </c>
      <c r="G19" s="223">
        <f t="shared" si="31"/>
        <v>2161091.4399999995</v>
      </c>
      <c r="H19" s="223">
        <f t="shared" si="31"/>
        <v>1804450.2999999998</v>
      </c>
      <c r="I19" s="223">
        <f t="shared" si="31"/>
        <v>2155820.8899999992</v>
      </c>
      <c r="J19" s="223">
        <f t="shared" si="31"/>
        <v>1977201.2999999996</v>
      </c>
      <c r="K19" s="223">
        <f t="shared" si="31"/>
        <v>2935261.1400000011</v>
      </c>
      <c r="L19" s="223">
        <f t="shared" si="31"/>
        <v>2745238.3199999994</v>
      </c>
      <c r="M19" s="416">
        <f t="shared" si="31"/>
        <v>2825351.9500000011</v>
      </c>
      <c r="N19" s="218">
        <f t="shared" si="11"/>
        <v>2.9182759622851894E-2</v>
      </c>
      <c r="O19" s="226"/>
      <c r="P19" s="225"/>
      <c r="Q19" s="222">
        <f>SUM(Q7:Q18)</f>
        <v>89493.365000000005</v>
      </c>
      <c r="R19" s="223">
        <f t="shared" ref="R19:AB19" si="32">SUM(R7:R18)</f>
        <v>81914.569000000003</v>
      </c>
      <c r="S19" s="223">
        <f t="shared" si="32"/>
        <v>86371.3</v>
      </c>
      <c r="T19" s="223">
        <f t="shared" si="32"/>
        <v>122399.001</v>
      </c>
      <c r="U19" s="223">
        <f t="shared" si="32"/>
        <v>125153.99099999999</v>
      </c>
      <c r="V19" s="223">
        <f t="shared" si="32"/>
        <v>116754.90900000001</v>
      </c>
      <c r="W19" s="223">
        <f t="shared" si="32"/>
        <v>110190.53600000002</v>
      </c>
      <c r="X19" s="223">
        <f t="shared" si="32"/>
        <v>137205.92600000004</v>
      </c>
      <c r="Y19" s="223">
        <f t="shared" si="32"/>
        <v>154727.05100000001</v>
      </c>
      <c r="Z19" s="223">
        <f t="shared" si="32"/>
        <v>169208.33800000002</v>
      </c>
      <c r="AA19" s="223">
        <f t="shared" si="32"/>
        <v>166254.71300000002</v>
      </c>
      <c r="AB19" s="224">
        <f t="shared" si="32"/>
        <v>166215.36800000002</v>
      </c>
      <c r="AC19" s="76">
        <f t="shared" si="12"/>
        <v>-2.3665494523455199E-4</v>
      </c>
      <c r="AE19" s="227">
        <f t="shared" si="24"/>
        <v>0.49273353551698351</v>
      </c>
      <c r="AF19" s="228">
        <f t="shared" si="24"/>
        <v>0.50067323683720466</v>
      </c>
      <c r="AG19" s="228">
        <f t="shared" si="25"/>
        <v>0.66637088176051229</v>
      </c>
      <c r="AH19" s="228">
        <f t="shared" si="25"/>
        <v>0.76521856790001697</v>
      </c>
      <c r="AI19" s="228">
        <f t="shared" si="25"/>
        <v>0.53709585383720237</v>
      </c>
      <c r="AJ19" s="228">
        <f t="shared" si="25"/>
        <v>0.5402589952417749</v>
      </c>
      <c r="AK19" s="228">
        <f t="shared" si="26"/>
        <v>0.61065985580206916</v>
      </c>
      <c r="AL19" s="228">
        <f t="shared" si="7"/>
        <v>0.63644399512243377</v>
      </c>
      <c r="AM19" s="228">
        <f t="shared" si="8"/>
        <v>0.78255588340954474</v>
      </c>
      <c r="AN19" s="228">
        <f t="shared" si="9"/>
        <v>0.57646774828354774</v>
      </c>
      <c r="AO19" s="228">
        <f t="shared" si="9"/>
        <v>0.60561122066808415</v>
      </c>
      <c r="AP19" s="228">
        <f t="shared" si="9"/>
        <v>0.58829969130040582</v>
      </c>
      <c r="AQ19" s="76">
        <f t="shared" ref="AQ19:AQ23" si="33">IF(AP19="","",(AP19-AO19)/AO19)</f>
        <v>-2.8585218993434424E-2</v>
      </c>
      <c r="AS19" s="135"/>
      <c r="AT19" s="135"/>
    </row>
    <row r="20" spans="1:46" ht="20.100000000000001" customHeight="1" x14ac:dyDescent="0.25">
      <c r="A20" s="148" t="s">
        <v>89</v>
      </c>
      <c r="B20" s="25">
        <f>SUM(B7:B9)</f>
        <v>383996.99999999988</v>
      </c>
      <c r="C20" s="203">
        <f>SUM(C7:C9)</f>
        <v>360761.51999999996</v>
      </c>
      <c r="D20" s="203">
        <f>SUM(D7:D9)</f>
        <v>338161.04999999993</v>
      </c>
      <c r="E20" s="203">
        <f t="shared" ref="E20:I20" si="34">SUM(E7:E9)</f>
        <v>270933.47000000003</v>
      </c>
      <c r="F20" s="203">
        <f t="shared" si="34"/>
        <v>519508.35</v>
      </c>
      <c r="G20" s="203">
        <f t="shared" si="34"/>
        <v>534624.43999999983</v>
      </c>
      <c r="H20" s="203">
        <f t="shared" si="34"/>
        <v>446773.26</v>
      </c>
      <c r="I20" s="203">
        <f t="shared" si="34"/>
        <v>530786.49</v>
      </c>
      <c r="J20" s="203">
        <f t="shared" ref="J20:K20" si="35">SUM(J7:J9)</f>
        <v>340453.22</v>
      </c>
      <c r="K20" s="203">
        <f t="shared" si="35"/>
        <v>649895.34000000008</v>
      </c>
      <c r="L20" s="203">
        <f t="shared" ref="L20:M21" si="36">SUM(L7:L9)</f>
        <v>640920.42999999993</v>
      </c>
      <c r="M20" s="203">
        <f t="shared" si="36"/>
        <v>794459.75000000116</v>
      </c>
      <c r="N20" s="67">
        <f t="shared" si="11"/>
        <v>0.23956065809916724</v>
      </c>
      <c r="P20" s="134" t="s">
        <v>89</v>
      </c>
      <c r="Q20" s="25">
        <f>SUM(Q7:Q9)</f>
        <v>17386.603999999999</v>
      </c>
      <c r="R20" s="203">
        <f t="shared" ref="R20" si="37">SUM(R7:R9)</f>
        <v>16187.608</v>
      </c>
      <c r="S20" s="203">
        <f>SUM(S7:S9)</f>
        <v>17207.878999999994</v>
      </c>
      <c r="T20" s="203">
        <f t="shared" ref="T20:X20" si="38">SUM(T7:T9)</f>
        <v>22973.369000000002</v>
      </c>
      <c r="U20" s="203">
        <f t="shared" si="38"/>
        <v>26551.153999999995</v>
      </c>
      <c r="V20" s="203">
        <f t="shared" si="38"/>
        <v>26243.759999999998</v>
      </c>
      <c r="W20" s="203">
        <f t="shared" si="38"/>
        <v>24497.342000000004</v>
      </c>
      <c r="X20" s="203">
        <f t="shared" si="38"/>
        <v>29314.421999999999</v>
      </c>
      <c r="Y20" s="203">
        <f t="shared" ref="Y20:Z20" si="39">SUM(Y7:Y9)</f>
        <v>28198.834000000003</v>
      </c>
      <c r="Z20" s="203">
        <f t="shared" si="39"/>
        <v>37842.870999999999</v>
      </c>
      <c r="AA20" s="203">
        <f t="shared" ref="AA20" si="40">SUM(AA7:AA9)</f>
        <v>40547.094000000005</v>
      </c>
      <c r="AB20" s="276">
        <f>IF(AB9="","",SUM(AB7:AB9))</f>
        <v>41268.688000000002</v>
      </c>
      <c r="AC20" s="76">
        <f t="shared" si="12"/>
        <v>1.7796441836250884E-2</v>
      </c>
      <c r="AE20" s="151">
        <f t="shared" si="24"/>
        <v>0.45277968317460826</v>
      </c>
      <c r="AF20" s="205">
        <f t="shared" si="24"/>
        <v>0.44870661372088694</v>
      </c>
      <c r="AG20" s="205">
        <f t="shared" ref="AG20:AJ22" si="41">(S20/D20)*10</f>
        <v>0.50886638186154198</v>
      </c>
      <c r="AH20" s="205">
        <f t="shared" si="41"/>
        <v>0.84793395958055684</v>
      </c>
      <c r="AI20" s="205">
        <f t="shared" si="41"/>
        <v>0.51108233390281399</v>
      </c>
      <c r="AJ20" s="205">
        <f t="shared" si="41"/>
        <v>0.49088216019454722</v>
      </c>
      <c r="AK20" s="205">
        <f t="shared" si="26"/>
        <v>0.54831710384815791</v>
      </c>
      <c r="AL20" s="205">
        <f t="shared" si="7"/>
        <v>0.55228274555367829</v>
      </c>
      <c r="AM20" s="205">
        <f t="shared" si="8"/>
        <v>0.82827338216980306</v>
      </c>
      <c r="AN20" s="205">
        <f t="shared" si="9"/>
        <v>0.5822917733184545</v>
      </c>
      <c r="AO20" s="205">
        <f t="shared" si="9"/>
        <v>0.63263850085103401</v>
      </c>
      <c r="AP20" s="205">
        <f t="shared" si="9"/>
        <v>0.51945599509603779</v>
      </c>
      <c r="AQ20" s="76">
        <f>(AP20-AO20)/AO20</f>
        <v>-0.17890549753570412</v>
      </c>
      <c r="AS20" s="135"/>
      <c r="AT20" s="135"/>
    </row>
    <row r="21" spans="1:46" ht="20.100000000000001" customHeight="1" x14ac:dyDescent="0.25">
      <c r="A21" s="148" t="s">
        <v>90</v>
      </c>
      <c r="B21" s="25">
        <f>SUM(B10:B12)</f>
        <v>449195.80000000005</v>
      </c>
      <c r="C21" s="203">
        <f>SUM(C10:C12)</f>
        <v>360855.57999999996</v>
      </c>
      <c r="D21" s="203">
        <f>SUM(D10:D12)</f>
        <v>358400.06000000006</v>
      </c>
      <c r="E21" s="203">
        <f t="shared" ref="E21:I21" si="42">SUM(E10:E12)</f>
        <v>410436.21999999991</v>
      </c>
      <c r="F21" s="203">
        <f t="shared" si="42"/>
        <v>511451.39999999991</v>
      </c>
      <c r="G21" s="203">
        <f t="shared" si="42"/>
        <v>582701.47000000009</v>
      </c>
      <c r="H21" s="203">
        <f t="shared" si="42"/>
        <v>438564.12</v>
      </c>
      <c r="I21" s="203">
        <f t="shared" si="42"/>
        <v>651591.7899999998</v>
      </c>
      <c r="J21" s="203">
        <f t="shared" ref="J21:K21" si="43">SUM(J10:J12)</f>
        <v>433350.24</v>
      </c>
      <c r="K21" s="203">
        <f t="shared" si="43"/>
        <v>722229.66999999993</v>
      </c>
      <c r="L21" s="203">
        <f t="shared" ref="L21" si="44">SUM(L10:L12)</f>
        <v>641359.03999999992</v>
      </c>
      <c r="M21" s="203">
        <f t="shared" si="36"/>
        <v>798525.81000000099</v>
      </c>
      <c r="N21" s="67">
        <f t="shared" ref="N21" si="45">IF(M21="","",(M21-L21)/L21)</f>
        <v>0.24505270869808132</v>
      </c>
      <c r="P21" s="134" t="s">
        <v>90</v>
      </c>
      <c r="Q21" s="25">
        <f>SUM(Q10:Q12)</f>
        <v>20822.173999999999</v>
      </c>
      <c r="R21" s="203">
        <f t="shared" ref="R21" si="46">SUM(R10:R12)</f>
        <v>16993.961000000003</v>
      </c>
      <c r="S21" s="203">
        <f>SUM(S10:S12)</f>
        <v>20306.538000000008</v>
      </c>
      <c r="T21" s="203">
        <f t="shared" ref="T21:X21" si="47">SUM(T10:T12)</f>
        <v>32580.996999999992</v>
      </c>
      <c r="U21" s="203">
        <f t="shared" si="47"/>
        <v>26623.229000000007</v>
      </c>
      <c r="V21" s="203">
        <f t="shared" si="47"/>
        <v>30060.606000000007</v>
      </c>
      <c r="W21" s="203">
        <f t="shared" si="47"/>
        <v>25330.112999999998</v>
      </c>
      <c r="X21" s="203">
        <f t="shared" si="47"/>
        <v>36181.829000000005</v>
      </c>
      <c r="Y21" s="203">
        <f t="shared" ref="Y21:Z21" si="48">SUM(Y10:Y12)</f>
        <v>36659.758999999998</v>
      </c>
      <c r="Z21" s="203">
        <f t="shared" si="48"/>
        <v>39251.351000000017</v>
      </c>
      <c r="AA21" s="203">
        <f t="shared" ref="AA21" si="49">SUM(AA10:AA12)</f>
        <v>36974.112000000001</v>
      </c>
      <c r="AB21" s="276">
        <f>IF(AB12="","",SUM(AB10:AB12))</f>
        <v>41012.529000000002</v>
      </c>
      <c r="AC21" s="67">
        <f t="shared" si="12"/>
        <v>0.10922282595995818</v>
      </c>
      <c r="AE21" s="152">
        <f t="shared" si="24"/>
        <v>0.4635433813049899</v>
      </c>
      <c r="AF21" s="206">
        <f t="shared" si="24"/>
        <v>0.4709352422927755</v>
      </c>
      <c r="AG21" s="206">
        <f t="shared" si="41"/>
        <v>0.56658857702200172</v>
      </c>
      <c r="AH21" s="206">
        <f t="shared" si="41"/>
        <v>0.7938138841645116</v>
      </c>
      <c r="AI21" s="206">
        <f t="shared" si="41"/>
        <v>0.52054269477021697</v>
      </c>
      <c r="AJ21" s="206">
        <f t="shared" si="41"/>
        <v>0.51588347631935783</v>
      </c>
      <c r="AK21" s="206">
        <f t="shared" si="26"/>
        <v>0.57756920470374995</v>
      </c>
      <c r="AL21" s="206">
        <f t="shared" si="7"/>
        <v>0.55528368459031718</v>
      </c>
      <c r="AM21" s="206">
        <f t="shared" si="8"/>
        <v>0.84596143295086201</v>
      </c>
      <c r="AN21" s="206">
        <f t="shared" si="9"/>
        <v>0.54347464013767288</v>
      </c>
      <c r="AO21" s="206">
        <f t="shared" si="9"/>
        <v>0.57649631008553348</v>
      </c>
      <c r="AP21" s="206">
        <f t="shared" ref="AP21" si="50">(AB21/M21)*10</f>
        <v>0.51360304809684176</v>
      </c>
      <c r="AQ21" s="67">
        <f>(AP21-AO21)/AO21</f>
        <v>-0.10909568871197178</v>
      </c>
      <c r="AS21" s="135"/>
      <c r="AT21" s="135"/>
    </row>
    <row r="22" spans="1:46" ht="20.100000000000001" customHeight="1" x14ac:dyDescent="0.25">
      <c r="A22" s="148" t="s">
        <v>91</v>
      </c>
      <c r="B22" s="25">
        <f>SUM(B13:B15)</f>
        <v>511455.04000000004</v>
      </c>
      <c r="C22" s="203">
        <f>SUM(C13:C15)</f>
        <v>488477.77999999991</v>
      </c>
      <c r="D22" s="203">
        <f>SUM(D13:D15)</f>
        <v>318578.32999999984</v>
      </c>
      <c r="E22" s="203">
        <f t="shared" ref="E22:I22" si="51">SUM(E13:E15)</f>
        <v>431446.86999999988</v>
      </c>
      <c r="F22" s="203">
        <f t="shared" si="51"/>
        <v>682723.02999999991</v>
      </c>
      <c r="G22" s="203">
        <f t="shared" si="51"/>
        <v>626913.08999999985</v>
      </c>
      <c r="H22" s="203">
        <f t="shared" si="51"/>
        <v>458823.13999999961</v>
      </c>
      <c r="I22" s="203">
        <f t="shared" si="51"/>
        <v>516420.31999999972</v>
      </c>
      <c r="J22" s="203">
        <f t="shared" ref="J22:K22" si="52">SUM(J13:J15)</f>
        <v>514480.41000000003</v>
      </c>
      <c r="K22" s="203">
        <f t="shared" si="52"/>
        <v>823375.22000000055</v>
      </c>
      <c r="L22" s="203">
        <f t="shared" ref="L22" si="53">SUM(L13:L15)</f>
        <v>766069.49</v>
      </c>
      <c r="M22" s="276">
        <f>IF(M13="","",SUM(M13:M15))</f>
        <v>666019.23999999976</v>
      </c>
      <c r="N22" s="67">
        <f t="shared" si="11"/>
        <v>-0.13060205543494524</v>
      </c>
      <c r="P22" s="134" t="s">
        <v>91</v>
      </c>
      <c r="Q22" s="25">
        <f>SUM(Q13:Q15)</f>
        <v>25135.716000000004</v>
      </c>
      <c r="R22" s="203">
        <f t="shared" ref="R22" si="54">SUM(R13:R15)</f>
        <v>23908.640999999996</v>
      </c>
      <c r="S22" s="203">
        <f>SUM(S13:S15)</f>
        <v>23069.980999999996</v>
      </c>
      <c r="T22" s="203">
        <f t="shared" ref="T22:X22" si="55">SUM(T13:T15)</f>
        <v>32504.29800000001</v>
      </c>
      <c r="U22" s="203">
        <f t="shared" si="55"/>
        <v>33772.178999999996</v>
      </c>
      <c r="V22" s="203">
        <f t="shared" si="55"/>
        <v>31879.368999999995</v>
      </c>
      <c r="W22" s="203">
        <f t="shared" si="55"/>
        <v>27356.271000000008</v>
      </c>
      <c r="X22" s="203">
        <f t="shared" si="55"/>
        <v>32668.917000000012</v>
      </c>
      <c r="Y22" s="203">
        <f t="shared" ref="Y22:Z22" si="56">SUM(Y13:Y15)</f>
        <v>41788.728000000003</v>
      </c>
      <c r="Z22" s="203">
        <f t="shared" si="56"/>
        <v>42542.01</v>
      </c>
      <c r="AA22" s="203">
        <f t="shared" ref="AA22" si="57">SUM(AA13:AA15)</f>
        <v>45356.519000000008</v>
      </c>
      <c r="AB22" s="276">
        <f>IF(AB15="","",SUM(AB13:AB15))</f>
        <v>40391.554000000004</v>
      </c>
      <c r="AC22" s="67">
        <f t="shared" si="12"/>
        <v>-0.10946530089754028</v>
      </c>
      <c r="AE22" s="152">
        <f t="shared" si="24"/>
        <v>0.49145504558914899</v>
      </c>
      <c r="AF22" s="206">
        <f t="shared" si="24"/>
        <v>0.48945196647429901</v>
      </c>
      <c r="AG22" s="206">
        <f t="shared" si="41"/>
        <v>0.72415411933385454</v>
      </c>
      <c r="AH22" s="206">
        <f t="shared" si="41"/>
        <v>0.75337892705074017</v>
      </c>
      <c r="AI22" s="206">
        <f t="shared" si="41"/>
        <v>0.49466881174346788</v>
      </c>
      <c r="AJ22" s="206">
        <f t="shared" si="41"/>
        <v>0.50851337304186772</v>
      </c>
      <c r="AK22" s="206">
        <f t="shared" si="26"/>
        <v>0.59622692525926291</v>
      </c>
      <c r="AL22" s="206">
        <f t="shared" si="7"/>
        <v>0.63260324458185591</v>
      </c>
      <c r="AM22" s="206">
        <f t="shared" si="8"/>
        <v>0.8122511020390456</v>
      </c>
      <c r="AN22" s="206">
        <f t="shared" si="9"/>
        <v>0.5166782891523013</v>
      </c>
      <c r="AO22" s="206">
        <f t="shared" si="9"/>
        <v>0.59206794673417951</v>
      </c>
      <c r="AP22" s="206">
        <f t="shared" si="9"/>
        <v>0.60646226976866346</v>
      </c>
      <c r="AQ22" s="67">
        <f>(AP22-AO22)/AO22</f>
        <v>2.4311944454825506E-2</v>
      </c>
      <c r="AS22" s="135"/>
      <c r="AT22" s="135"/>
    </row>
    <row r="23" spans="1:46" ht="20.100000000000001" customHeight="1" thickBot="1" x14ac:dyDescent="0.3">
      <c r="A23" s="149" t="s">
        <v>92</v>
      </c>
      <c r="B23" s="27">
        <f>SUM(B16:B18)</f>
        <v>471615.07999999996</v>
      </c>
      <c r="C23" s="204">
        <f>SUM(C16:C18)</f>
        <v>425993.55</v>
      </c>
      <c r="D23" s="204">
        <f>SUM(D16:D18)</f>
        <v>281005.13</v>
      </c>
      <c r="E23" s="204">
        <f t="shared" ref="E23:I23" si="58">SUM(E16:E18)</f>
        <v>486713.37999999966</v>
      </c>
      <c r="F23" s="204">
        <f t="shared" si="58"/>
        <v>616515.64000000025</v>
      </c>
      <c r="G23" s="204">
        <f t="shared" si="58"/>
        <v>416852.43999999983</v>
      </c>
      <c r="H23" s="204">
        <f t="shared" si="58"/>
        <v>460289.7799999998</v>
      </c>
      <c r="I23" s="204">
        <f t="shared" si="58"/>
        <v>457022.28999999969</v>
      </c>
      <c r="J23" s="204">
        <f t="shared" ref="J23:K23" si="59">SUM(J16:J18)</f>
        <v>688917.43</v>
      </c>
      <c r="K23" s="204">
        <f t="shared" si="59"/>
        <v>739760.91000000038</v>
      </c>
      <c r="L23" s="204">
        <f t="shared" ref="L23" si="60">SUM(L16:L18)</f>
        <v>696889.35999999987</v>
      </c>
      <c r="M23" s="277">
        <f>IF(M16="","",SUM(M16:M18))</f>
        <v>599905.49</v>
      </c>
      <c r="N23" s="70">
        <f t="shared" si="11"/>
        <v>-0.13916681121376268</v>
      </c>
      <c r="P23" s="136" t="s">
        <v>92</v>
      </c>
      <c r="Q23" s="27">
        <f>SUM(Q16:Q18)</f>
        <v>26148.870999999992</v>
      </c>
      <c r="R23" s="204">
        <f t="shared" ref="R23" si="61">SUM(R16:R18)</f>
        <v>24824.359</v>
      </c>
      <c r="S23" s="204">
        <f>SUM(S16:S18)</f>
        <v>25786.902000000006</v>
      </c>
      <c r="T23" s="204">
        <f t="shared" ref="T23:X23" si="62">SUM(T16:T18)</f>
        <v>34340.337000000007</v>
      </c>
      <c r="U23" s="204">
        <f t="shared" si="62"/>
        <v>38207.429000000004</v>
      </c>
      <c r="V23" s="204">
        <f t="shared" si="62"/>
        <v>28571.173999999999</v>
      </c>
      <c r="W23" s="204">
        <f t="shared" si="62"/>
        <v>33006.81</v>
      </c>
      <c r="X23" s="204">
        <f t="shared" si="62"/>
        <v>39040.758000000002</v>
      </c>
      <c r="Y23" s="204">
        <f t="shared" ref="Y23:Z23" si="63">SUM(Y16:Y18)</f>
        <v>48079.73</v>
      </c>
      <c r="Z23" s="204">
        <f t="shared" si="63"/>
        <v>49572.105999999992</v>
      </c>
      <c r="AA23" s="204">
        <f t="shared" ref="AA23" si="64">SUM(AA16:AA18)</f>
        <v>43376.988000000005</v>
      </c>
      <c r="AB23" s="277">
        <f>IF(AB18="","",SUM(AB16:AB18))</f>
        <v>43542.597000000002</v>
      </c>
      <c r="AC23" s="70">
        <f t="shared" si="12"/>
        <v>3.8178999427068731E-3</v>
      </c>
      <c r="AE23" s="153">
        <f t="shared" si="24"/>
        <v>0.55445366590058986</v>
      </c>
      <c r="AF23" s="207">
        <f t="shared" si="24"/>
        <v>0.58274025510480154</v>
      </c>
      <c r="AG23" s="207">
        <f t="shared" ref="AG23:AM23" si="65">IF(AG18="","",(S23/D23)*10)</f>
        <v>0.91766659206541912</v>
      </c>
      <c r="AH23" s="207">
        <f t="shared" si="65"/>
        <v>0.70555563933746857</v>
      </c>
      <c r="AI23" s="207">
        <f t="shared" si="65"/>
        <v>0.61973170704963765</v>
      </c>
      <c r="AJ23" s="207">
        <f t="shared" si="65"/>
        <v>0.68540258514499786</v>
      </c>
      <c r="AK23" s="207">
        <f t="shared" si="65"/>
        <v>0.71708761380711117</v>
      </c>
      <c r="AL23" s="207">
        <f t="shared" si="65"/>
        <v>0.85424187953721087</v>
      </c>
      <c r="AM23" s="207">
        <f t="shared" si="65"/>
        <v>0.69790264995908136</v>
      </c>
      <c r="AN23" s="207">
        <f t="shared" ref="AN23:AP23" si="66">IF(AN18="","",(Z23/K23)*10)</f>
        <v>0.67010983318921202</v>
      </c>
      <c r="AO23" s="207">
        <f t="shared" si="66"/>
        <v>0.62243722590340611</v>
      </c>
      <c r="AP23" s="207">
        <f t="shared" si="66"/>
        <v>0.72582427942108019</v>
      </c>
      <c r="AQ23" s="70">
        <f t="shared" si="33"/>
        <v>0.16610036998930774</v>
      </c>
      <c r="AS23" s="135"/>
      <c r="AT23" s="135"/>
    </row>
    <row r="24" spans="1:46" x14ac:dyDescent="0.25">
      <c r="P24" s="146">
        <f>SUM(Q7:Q18)</f>
        <v>89493.365000000005</v>
      </c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S24" s="135"/>
      <c r="AT24" s="135"/>
    </row>
    <row r="25" spans="1:46" ht="15.75" thickBot="1" x14ac:dyDescent="0.3">
      <c r="N25" s="279" t="s">
        <v>1</v>
      </c>
      <c r="AC25" s="174">
        <v>1000</v>
      </c>
      <c r="AQ25" s="174" t="s">
        <v>51</v>
      </c>
      <c r="AS25" s="135"/>
      <c r="AT25" s="135"/>
    </row>
    <row r="26" spans="1:46" ht="20.100000000000001" customHeight="1" x14ac:dyDescent="0.25">
      <c r="A26" s="440" t="s">
        <v>2</v>
      </c>
      <c r="B26" s="442" t="s">
        <v>75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7"/>
      <c r="N26" s="445" t="str">
        <f>N4</f>
        <v>D       2021/2020</v>
      </c>
      <c r="P26" s="443" t="s">
        <v>3</v>
      </c>
      <c r="Q26" s="435" t="s">
        <v>75</v>
      </c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7"/>
      <c r="AC26" s="445" t="s">
        <v>120</v>
      </c>
      <c r="AE26" s="435" t="s">
        <v>75</v>
      </c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7"/>
      <c r="AQ26" s="445" t="s">
        <v>120</v>
      </c>
      <c r="AS26" s="135"/>
      <c r="AT26" s="135"/>
    </row>
    <row r="27" spans="1:46" ht="20.100000000000001" customHeight="1" thickBot="1" x14ac:dyDescent="0.3">
      <c r="A27" s="441"/>
      <c r="B27" s="120">
        <v>2010</v>
      </c>
      <c r="C27" s="181">
        <v>2011</v>
      </c>
      <c r="D27" s="181">
        <v>2012</v>
      </c>
      <c r="E27" s="181">
        <v>2013</v>
      </c>
      <c r="F27" s="181">
        <v>2014</v>
      </c>
      <c r="G27" s="181">
        <v>2015</v>
      </c>
      <c r="H27" s="181">
        <v>2016</v>
      </c>
      <c r="I27" s="181">
        <v>2017</v>
      </c>
      <c r="J27" s="181">
        <v>2018</v>
      </c>
      <c r="K27" s="181">
        <v>2019</v>
      </c>
      <c r="L27" s="181">
        <v>2020</v>
      </c>
      <c r="M27" s="179">
        <v>2021</v>
      </c>
      <c r="N27" s="446"/>
      <c r="P27" s="444"/>
      <c r="Q27" s="31">
        <v>2010</v>
      </c>
      <c r="R27" s="181">
        <v>2011</v>
      </c>
      <c r="S27" s="181">
        <v>2012</v>
      </c>
      <c r="T27" s="181">
        <v>2013</v>
      </c>
      <c r="U27" s="181">
        <v>2014</v>
      </c>
      <c r="V27" s="181">
        <v>2015</v>
      </c>
      <c r="W27" s="181">
        <v>2016</v>
      </c>
      <c r="X27" s="181">
        <v>2017</v>
      </c>
      <c r="Y27" s="181">
        <v>2018</v>
      </c>
      <c r="Z27" s="181">
        <v>2019</v>
      </c>
      <c r="AA27" s="181">
        <v>2020</v>
      </c>
      <c r="AB27" s="179">
        <v>2021</v>
      </c>
      <c r="AC27" s="446"/>
      <c r="AE27" s="31">
        <v>2010</v>
      </c>
      <c r="AF27" s="181">
        <v>2011</v>
      </c>
      <c r="AG27" s="181">
        <v>2012</v>
      </c>
      <c r="AH27" s="181">
        <v>2013</v>
      </c>
      <c r="AI27" s="181">
        <v>2014</v>
      </c>
      <c r="AJ27" s="181">
        <v>2015</v>
      </c>
      <c r="AK27" s="181">
        <v>2016</v>
      </c>
      <c r="AL27" s="181">
        <v>2017</v>
      </c>
      <c r="AM27" s="365">
        <v>2018</v>
      </c>
      <c r="AN27" s="236">
        <v>2019</v>
      </c>
      <c r="AO27" s="181">
        <v>2020</v>
      </c>
      <c r="AP27" s="367">
        <v>2021</v>
      </c>
      <c r="AQ27" s="446"/>
      <c r="AS27" s="135"/>
      <c r="AT27" s="135"/>
    </row>
    <row r="28" spans="1:46" ht="3" customHeight="1" thickBot="1" x14ac:dyDescent="0.3">
      <c r="A28" s="132" t="s">
        <v>93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73"/>
      <c r="O28" s="8"/>
      <c r="P28" s="132"/>
      <c r="Q28" s="154">
        <v>2010</v>
      </c>
      <c r="R28" s="154">
        <v>2011</v>
      </c>
      <c r="S28" s="154">
        <v>2012</v>
      </c>
      <c r="T28" s="154"/>
      <c r="U28" s="154"/>
      <c r="V28" s="154"/>
      <c r="W28" s="154"/>
      <c r="X28" s="154"/>
      <c r="Y28" s="154"/>
      <c r="Z28" s="154"/>
      <c r="AA28" s="154"/>
      <c r="AB28" s="154"/>
      <c r="AC28" s="173"/>
      <c r="AD28" s="8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75"/>
      <c r="AS28" s="135"/>
      <c r="AT28" s="135"/>
    </row>
    <row r="29" spans="1:46" ht="20.100000000000001" customHeight="1" x14ac:dyDescent="0.25">
      <c r="A29" s="147" t="s">
        <v>77</v>
      </c>
      <c r="B29" s="46">
        <v>112112.93</v>
      </c>
      <c r="C29" s="202">
        <v>124900.3</v>
      </c>
      <c r="D29" s="202">
        <v>111319.11999999998</v>
      </c>
      <c r="E29" s="202">
        <v>99935.37</v>
      </c>
      <c r="F29" s="202">
        <v>181139.11</v>
      </c>
      <c r="G29" s="202">
        <v>165328.64999999985</v>
      </c>
      <c r="H29" s="202">
        <v>127338.22000000003</v>
      </c>
      <c r="I29" s="202">
        <v>165367.62</v>
      </c>
      <c r="J29" s="202">
        <v>107872.66</v>
      </c>
      <c r="K29" s="202">
        <v>201062.91000000003</v>
      </c>
      <c r="L29" s="202">
        <v>231082.81999999995</v>
      </c>
      <c r="M29" s="139">
        <v>217666.39000000025</v>
      </c>
      <c r="N29" s="76">
        <f>IF(M29="","",(M29-L29)/L29)</f>
        <v>-5.8058967776140627E-2</v>
      </c>
      <c r="P29" s="134" t="s">
        <v>77</v>
      </c>
      <c r="Q29" s="46">
        <v>5016.9969999999994</v>
      </c>
      <c r="R29" s="202">
        <v>5270.674</v>
      </c>
      <c r="S29" s="202">
        <v>5254.5140000000001</v>
      </c>
      <c r="T29" s="202">
        <v>8076.4090000000024</v>
      </c>
      <c r="U29" s="202">
        <v>9156.59</v>
      </c>
      <c r="V29" s="202">
        <v>7918.5499999999993</v>
      </c>
      <c r="W29" s="202">
        <v>7480.9960000000019</v>
      </c>
      <c r="X29" s="202">
        <v>9138.478000000001</v>
      </c>
      <c r="Y29" s="202">
        <v>8324.8559999999998</v>
      </c>
      <c r="Z29" s="202">
        <v>11927.749</v>
      </c>
      <c r="AA29" s="202">
        <v>14184.974</v>
      </c>
      <c r="AB29" s="139">
        <v>11698.793</v>
      </c>
      <c r="AC29" s="76">
        <f>IF(AB29="","",(AB29-AA29)/AA29)</f>
        <v>-0.17526863285050789</v>
      </c>
      <c r="AE29" s="151">
        <f t="shared" ref="AE29:AE38" si="67">(Q29/B29)*10</f>
        <v>0.44749494995804673</v>
      </c>
      <c r="AF29" s="205">
        <f t="shared" ref="AF29:AF38" si="68">(R29/C29)*10</f>
        <v>0.42199049962249885</v>
      </c>
      <c r="AG29" s="205">
        <f t="shared" ref="AG29:AG38" si="69">(S29/D29)*10</f>
        <v>0.47202259593859536</v>
      </c>
      <c r="AH29" s="205">
        <f t="shared" ref="AH29:AH38" si="70">(T29/E29)*10</f>
        <v>0.8081632158864277</v>
      </c>
      <c r="AI29" s="205">
        <f t="shared" ref="AI29:AI38" si="71">(U29/F29)*10</f>
        <v>0.50550044106984959</v>
      </c>
      <c r="AJ29" s="205">
        <f t="shared" ref="AJ29:AJ38" si="72">(V29/G29)*10</f>
        <v>0.47895812371298058</v>
      </c>
      <c r="AK29" s="205">
        <f t="shared" ref="AK29:AK38" si="73">(W29/H29)*10</f>
        <v>0.58749022877813117</v>
      </c>
      <c r="AL29" s="205">
        <f t="shared" ref="AL29:AL38" si="74">(X29/I29)*10</f>
        <v>0.55261592323817688</v>
      </c>
      <c r="AM29" s="205">
        <f t="shared" ref="AM29:AM38" si="75">(Y29/J29)*10</f>
        <v>0.77172992674881657</v>
      </c>
      <c r="AN29" s="205">
        <f t="shared" ref="AN29:AN38" si="76">(Z29/K29)*10</f>
        <v>0.59323467465978674</v>
      </c>
      <c r="AO29" s="205">
        <f t="shared" ref="AO29:AO38" si="77">(AA29/L29)*10</f>
        <v>0.61384805672702125</v>
      </c>
      <c r="AP29" s="205">
        <f t="shared" ref="AP29" si="78">(AB29/M29)*10</f>
        <v>0.53746437380617129</v>
      </c>
      <c r="AQ29" s="76">
        <f t="shared" ref="AQ29:AQ34" si="79">IF(AP29="","",(AP29-AO29)/AO29)</f>
        <v>-0.12443418543689851</v>
      </c>
      <c r="AS29" s="135"/>
      <c r="AT29" s="135"/>
    </row>
    <row r="30" spans="1:46" ht="20.100000000000001" customHeight="1" x14ac:dyDescent="0.25">
      <c r="A30" s="148" t="s">
        <v>78</v>
      </c>
      <c r="B30" s="25">
        <v>103555.23</v>
      </c>
      <c r="C30" s="203">
        <v>109603.07999999999</v>
      </c>
      <c r="D30" s="203">
        <v>90618.02</v>
      </c>
      <c r="E30" s="203">
        <v>91080.090000000011</v>
      </c>
      <c r="F30" s="203">
        <v>178641.27</v>
      </c>
      <c r="G30" s="203">
        <v>189277.91000000003</v>
      </c>
      <c r="H30" s="203">
        <v>160923.91</v>
      </c>
      <c r="I30" s="203">
        <v>180001.23</v>
      </c>
      <c r="J30" s="203">
        <v>100965.82</v>
      </c>
      <c r="K30" s="203">
        <v>238795.00999999998</v>
      </c>
      <c r="L30" s="203">
        <v>200191.73000000007</v>
      </c>
      <c r="M30" s="3">
        <v>248984.15000000008</v>
      </c>
      <c r="N30" s="67">
        <f t="shared" ref="N30:N45" si="80">IF(M30="","",(M30-L30)/L30)</f>
        <v>0.24372844972167429</v>
      </c>
      <c r="P30" s="134" t="s">
        <v>78</v>
      </c>
      <c r="Q30" s="25">
        <v>4768.4190000000008</v>
      </c>
      <c r="R30" s="203">
        <v>5015.1330000000007</v>
      </c>
      <c r="S30" s="203">
        <v>4911.1499999999996</v>
      </c>
      <c r="T30" s="203">
        <v>7549.5049999999992</v>
      </c>
      <c r="U30" s="203">
        <v>9045.7329999999984</v>
      </c>
      <c r="V30" s="203">
        <v>9256.7200000000012</v>
      </c>
      <c r="W30" s="203">
        <v>8296.7439999999988</v>
      </c>
      <c r="X30" s="203">
        <v>9856.137999999999</v>
      </c>
      <c r="Y30" s="203">
        <v>9306.1540000000005</v>
      </c>
      <c r="Z30" s="203">
        <v>13709.666999999996</v>
      </c>
      <c r="AA30" s="203">
        <v>12449.266999999993</v>
      </c>
      <c r="AB30" s="3">
        <v>12425.881000000007</v>
      </c>
      <c r="AC30" s="67">
        <f t="shared" ref="AC30:AC45" si="81">IF(AB30="","",(AB30-AA30)/AA30)</f>
        <v>-1.8785041721722157E-3</v>
      </c>
      <c r="AE30" s="152">
        <f t="shared" si="67"/>
        <v>0.46047109354109889</v>
      </c>
      <c r="AF30" s="206">
        <f t="shared" si="68"/>
        <v>0.45757226895448566</v>
      </c>
      <c r="AG30" s="206">
        <f t="shared" si="69"/>
        <v>0.5419617422671561</v>
      </c>
      <c r="AH30" s="206">
        <f t="shared" si="70"/>
        <v>0.82888642292733761</v>
      </c>
      <c r="AI30" s="206">
        <f t="shared" si="71"/>
        <v>0.50636300335303253</v>
      </c>
      <c r="AJ30" s="206">
        <f t="shared" si="72"/>
        <v>0.48905442795728249</v>
      </c>
      <c r="AK30" s="206">
        <f t="shared" si="73"/>
        <v>0.51556937685642856</v>
      </c>
      <c r="AL30" s="206">
        <f t="shared" si="74"/>
        <v>0.54755948056577153</v>
      </c>
      <c r="AM30" s="206">
        <f t="shared" si="75"/>
        <v>0.92171330852361721</v>
      </c>
      <c r="AN30" s="206">
        <f t="shared" si="76"/>
        <v>0.57411865515950256</v>
      </c>
      <c r="AO30" s="206">
        <f t="shared" si="77"/>
        <v>0.62186719701158422</v>
      </c>
      <c r="AP30" s="206">
        <f t="shared" ref="AP30" si="82">(AB30/M30)*10</f>
        <v>0.49906313313518164</v>
      </c>
      <c r="AQ30" s="67">
        <f t="shared" si="79"/>
        <v>-0.19747634939830244</v>
      </c>
      <c r="AS30" s="135"/>
      <c r="AT30" s="135"/>
    </row>
    <row r="31" spans="1:46" ht="20.100000000000001" customHeight="1" x14ac:dyDescent="0.25">
      <c r="A31" s="148" t="s">
        <v>79</v>
      </c>
      <c r="B31" s="25">
        <v>167818.00999999992</v>
      </c>
      <c r="C31" s="203">
        <v>125233.35</v>
      </c>
      <c r="D31" s="203">
        <v>135773.26999999996</v>
      </c>
      <c r="E31" s="203">
        <v>78339.37000000001</v>
      </c>
      <c r="F31" s="203">
        <v>159104.78000000003</v>
      </c>
      <c r="G31" s="203">
        <v>179761.25999999998</v>
      </c>
      <c r="H31" s="203">
        <v>158233.01999999999</v>
      </c>
      <c r="I31" s="203">
        <v>184735.59</v>
      </c>
      <c r="J31" s="203">
        <v>131251.34</v>
      </c>
      <c r="K31" s="203">
        <v>209712.58</v>
      </c>
      <c r="L31" s="203">
        <v>208979.28999999986</v>
      </c>
      <c r="M31" s="3">
        <v>327385.87000000064</v>
      </c>
      <c r="N31" s="67">
        <f t="shared" si="80"/>
        <v>0.56659480468136747</v>
      </c>
      <c r="P31" s="134" t="s">
        <v>79</v>
      </c>
      <c r="Q31" s="25">
        <v>7424.4470000000001</v>
      </c>
      <c r="R31" s="203">
        <v>5510.3540000000003</v>
      </c>
      <c r="S31" s="203">
        <v>6830.2309999999961</v>
      </c>
      <c r="T31" s="203">
        <v>7114.5390000000007</v>
      </c>
      <c r="U31" s="203">
        <v>8082.2549999999983</v>
      </c>
      <c r="V31" s="203">
        <v>8938.91</v>
      </c>
      <c r="W31" s="203">
        <v>8489.652</v>
      </c>
      <c r="X31" s="203">
        <v>9926.7349999999988</v>
      </c>
      <c r="Y31" s="203">
        <v>10260.373</v>
      </c>
      <c r="Z31" s="203">
        <v>11780.022999999999</v>
      </c>
      <c r="AA31" s="203">
        <v>12880.835000000003</v>
      </c>
      <c r="AB31" s="3">
        <v>16762.970999999998</v>
      </c>
      <c r="AC31" s="67">
        <f t="shared" si="81"/>
        <v>0.30138853575874502</v>
      </c>
      <c r="AE31" s="152">
        <f t="shared" si="67"/>
        <v>0.44241062088628053</v>
      </c>
      <c r="AF31" s="206">
        <f t="shared" si="68"/>
        <v>0.44000691509090828</v>
      </c>
      <c r="AG31" s="206">
        <f t="shared" si="69"/>
        <v>0.50306153781226581</v>
      </c>
      <c r="AH31" s="206">
        <f t="shared" si="70"/>
        <v>0.908169034292719</v>
      </c>
      <c r="AI31" s="206">
        <f t="shared" si="71"/>
        <v>0.50798316681623246</v>
      </c>
      <c r="AJ31" s="206">
        <f t="shared" si="72"/>
        <v>0.49726565111971294</v>
      </c>
      <c r="AK31" s="206">
        <f t="shared" si="73"/>
        <v>0.53652846921584385</v>
      </c>
      <c r="AL31" s="206">
        <f t="shared" si="74"/>
        <v>0.5373482716568041</v>
      </c>
      <c r="AM31" s="206">
        <f t="shared" si="75"/>
        <v>0.78173472362263119</v>
      </c>
      <c r="AN31" s="206">
        <f t="shared" si="76"/>
        <v>0.56172228676028879</v>
      </c>
      <c r="AO31" s="206">
        <f t="shared" si="77"/>
        <v>0.61636897129854407</v>
      </c>
      <c r="AP31" s="206">
        <f t="shared" ref="AP31" si="83">(AB31/M31)*10</f>
        <v>0.51202487755503823</v>
      </c>
      <c r="AQ31" s="67">
        <f t="shared" si="79"/>
        <v>-0.16928836233218789</v>
      </c>
      <c r="AS31" s="135"/>
      <c r="AT31" s="135"/>
    </row>
    <row r="32" spans="1:46" ht="20.100000000000001" customHeight="1" x14ac:dyDescent="0.25">
      <c r="A32" s="148" t="s">
        <v>80</v>
      </c>
      <c r="B32" s="25">
        <v>169960.15000000005</v>
      </c>
      <c r="C32" s="203">
        <v>125324.62</v>
      </c>
      <c r="D32" s="203">
        <v>131109.87</v>
      </c>
      <c r="E32" s="203">
        <v>110880.58</v>
      </c>
      <c r="F32" s="203">
        <v>139339.33000000002</v>
      </c>
      <c r="G32" s="203">
        <v>172769.00000000006</v>
      </c>
      <c r="H32" s="203">
        <v>120807.59000000001</v>
      </c>
      <c r="I32" s="203">
        <v>195865.48</v>
      </c>
      <c r="J32" s="203">
        <v>150352.84</v>
      </c>
      <c r="K32" s="203">
        <v>244663.81999999998</v>
      </c>
      <c r="L32" s="203">
        <v>232991.83999999994</v>
      </c>
      <c r="M32" s="3">
        <v>221549.35000000009</v>
      </c>
      <c r="N32" s="67">
        <f t="shared" si="80"/>
        <v>-4.9111119084684893E-2</v>
      </c>
      <c r="P32" s="134" t="s">
        <v>80</v>
      </c>
      <c r="Q32" s="25">
        <v>6997.9059999999999</v>
      </c>
      <c r="R32" s="203">
        <v>5641.7790000000005</v>
      </c>
      <c r="S32" s="203">
        <v>6955.6630000000014</v>
      </c>
      <c r="T32" s="203">
        <v>8794.5019999999968</v>
      </c>
      <c r="U32" s="203">
        <v>7652.6419999999989</v>
      </c>
      <c r="V32" s="203">
        <v>8505.6460000000006</v>
      </c>
      <c r="W32" s="203">
        <v>6662.3990000000013</v>
      </c>
      <c r="X32" s="203">
        <v>10370.893000000004</v>
      </c>
      <c r="Y32" s="203">
        <v>11386.056</v>
      </c>
      <c r="Z32" s="203">
        <v>12901.989000000001</v>
      </c>
      <c r="AA32" s="203">
        <v>14090.422</v>
      </c>
      <c r="AB32" s="3">
        <v>12038.708999999997</v>
      </c>
      <c r="AC32" s="67">
        <f t="shared" si="81"/>
        <v>-0.14561047213490153</v>
      </c>
      <c r="AE32" s="152">
        <f t="shared" si="67"/>
        <v>0.4117380456536428</v>
      </c>
      <c r="AF32" s="206">
        <f t="shared" si="68"/>
        <v>0.45017323810756427</v>
      </c>
      <c r="AG32" s="206">
        <f t="shared" si="69"/>
        <v>0.53052169146380823</v>
      </c>
      <c r="AH32" s="206">
        <f t="shared" si="70"/>
        <v>0.79315079340313666</v>
      </c>
      <c r="AI32" s="206">
        <f t="shared" si="71"/>
        <v>0.54920904241465762</v>
      </c>
      <c r="AJ32" s="206">
        <f t="shared" si="72"/>
        <v>0.49231320433642595</v>
      </c>
      <c r="AK32" s="206">
        <f t="shared" si="73"/>
        <v>0.55148844538658548</v>
      </c>
      <c r="AL32" s="206">
        <f t="shared" si="74"/>
        <v>0.52949059732220316</v>
      </c>
      <c r="AM32" s="206">
        <f t="shared" si="75"/>
        <v>0.75728905420077208</v>
      </c>
      <c r="AN32" s="206">
        <f t="shared" si="76"/>
        <v>0.52733538616375741</v>
      </c>
      <c r="AO32" s="206">
        <f t="shared" si="77"/>
        <v>0.60476032121983347</v>
      </c>
      <c r="AP32" s="206">
        <f t="shared" ref="AP32" si="84">(AB32/M32)*10</f>
        <v>0.54338724081113265</v>
      </c>
      <c r="AQ32" s="67">
        <f t="shared" si="79"/>
        <v>-0.10148331207462169</v>
      </c>
      <c r="AS32" s="135"/>
      <c r="AT32" s="135"/>
    </row>
    <row r="33" spans="1:46" ht="20.100000000000001" customHeight="1" x14ac:dyDescent="0.25">
      <c r="A33" s="148" t="s">
        <v>81</v>
      </c>
      <c r="B33" s="25">
        <v>105627.73999999999</v>
      </c>
      <c r="C33" s="203">
        <v>146684.46999999994</v>
      </c>
      <c r="D33" s="203">
        <v>105806.44999999998</v>
      </c>
      <c r="E33" s="203">
        <v>156736.06999999992</v>
      </c>
      <c r="F33" s="203">
        <v>207228.25</v>
      </c>
      <c r="G33" s="203">
        <v>181747.00999999995</v>
      </c>
      <c r="H33" s="203">
        <v>156060.43000000002</v>
      </c>
      <c r="I33" s="203">
        <v>208341.1999999999</v>
      </c>
      <c r="J33" s="203">
        <v>123112.9</v>
      </c>
      <c r="K33" s="203">
        <v>228011.36000000013</v>
      </c>
      <c r="L33" s="203">
        <v>207260.46000000002</v>
      </c>
      <c r="M33" s="3">
        <v>266165.07999999996</v>
      </c>
      <c r="N33" s="67">
        <f t="shared" si="80"/>
        <v>0.28420577663486768</v>
      </c>
      <c r="P33" s="134" t="s">
        <v>81</v>
      </c>
      <c r="Q33" s="25">
        <v>5233.5920000000015</v>
      </c>
      <c r="R33" s="203">
        <v>6774.5830000000024</v>
      </c>
      <c r="S33" s="203">
        <v>6184.9250000000011</v>
      </c>
      <c r="T33" s="203">
        <v>12346.015000000001</v>
      </c>
      <c r="U33" s="203">
        <v>9823.5429999999997</v>
      </c>
      <c r="V33" s="203">
        <v>9567.4180000000015</v>
      </c>
      <c r="W33" s="203">
        <v>8927.2699999999986</v>
      </c>
      <c r="X33" s="203">
        <v>11110.941999999997</v>
      </c>
      <c r="Y33" s="203">
        <v>11997.332</v>
      </c>
      <c r="Z33" s="203">
        <v>12224.240000000003</v>
      </c>
      <c r="AA33" s="203">
        <v>10503.531999999996</v>
      </c>
      <c r="AB33" s="3">
        <v>13397.028999999995</v>
      </c>
      <c r="AC33" s="67">
        <f t="shared" si="81"/>
        <v>0.27547847714464052</v>
      </c>
      <c r="AE33" s="152">
        <f t="shared" si="67"/>
        <v>0.49547514696423517</v>
      </c>
      <c r="AF33" s="206">
        <f t="shared" si="68"/>
        <v>0.46184732439637305</v>
      </c>
      <c r="AG33" s="206">
        <f t="shared" si="69"/>
        <v>0.58455084732547036</v>
      </c>
      <c r="AH33" s="206">
        <f t="shared" si="70"/>
        <v>0.78769456194735565</v>
      </c>
      <c r="AI33" s="206">
        <f t="shared" si="71"/>
        <v>0.4740445861025222</v>
      </c>
      <c r="AJ33" s="206">
        <f t="shared" si="72"/>
        <v>0.52641405214864356</v>
      </c>
      <c r="AK33" s="206">
        <f t="shared" si="73"/>
        <v>0.57203930554337168</v>
      </c>
      <c r="AL33" s="206">
        <f t="shared" si="74"/>
        <v>0.53330507840023977</v>
      </c>
      <c r="AM33" s="206">
        <f t="shared" si="75"/>
        <v>0.97449836694611214</v>
      </c>
      <c r="AN33" s="206">
        <f t="shared" si="76"/>
        <v>0.53612416504160132</v>
      </c>
      <c r="AO33" s="206">
        <f t="shared" si="77"/>
        <v>0.50677934421259097</v>
      </c>
      <c r="AP33" s="206">
        <f t="shared" ref="AP33" si="85">(AB33/M33)*10</f>
        <v>0.50333533610043801</v>
      </c>
      <c r="AQ33" s="67">
        <f t="shared" si="79"/>
        <v>-6.7958730983877884E-3</v>
      </c>
      <c r="AS33" s="135"/>
      <c r="AT33" s="135"/>
    </row>
    <row r="34" spans="1:46" ht="20.100000000000001" customHeight="1" x14ac:dyDescent="0.25">
      <c r="A34" s="148" t="s">
        <v>82</v>
      </c>
      <c r="B34" s="25">
        <v>172955.39000000004</v>
      </c>
      <c r="C34" s="203">
        <v>88363.709999999992</v>
      </c>
      <c r="D34" s="203">
        <v>120306.19000000003</v>
      </c>
      <c r="E34" s="203">
        <v>142180.06</v>
      </c>
      <c r="F34" s="203">
        <v>163672.61999999994</v>
      </c>
      <c r="G34" s="203">
        <v>227414.28000000014</v>
      </c>
      <c r="H34" s="203">
        <v>160527.01</v>
      </c>
      <c r="I34" s="203">
        <v>247253.33</v>
      </c>
      <c r="J34" s="203">
        <v>159193.67000000001</v>
      </c>
      <c r="K34" s="203">
        <v>248660.12999999995</v>
      </c>
      <c r="L34" s="203">
        <v>200913.27999999997</v>
      </c>
      <c r="M34" s="3">
        <v>276665.87</v>
      </c>
      <c r="N34" s="67">
        <f t="shared" si="80"/>
        <v>0.37704122893220415</v>
      </c>
      <c r="P34" s="134" t="s">
        <v>82</v>
      </c>
      <c r="Q34" s="25">
        <v>8418.2340000000022</v>
      </c>
      <c r="R34" s="203">
        <v>4390.6889999999994</v>
      </c>
      <c r="S34" s="203">
        <v>6848.4070000000011</v>
      </c>
      <c r="T34" s="203">
        <v>11167.32799999999</v>
      </c>
      <c r="U34" s="203">
        <v>8872.2850000000017</v>
      </c>
      <c r="V34" s="203">
        <v>11662.620000000006</v>
      </c>
      <c r="W34" s="203">
        <v>9423.9899999999961</v>
      </c>
      <c r="X34" s="203">
        <v>14481.375000000004</v>
      </c>
      <c r="Y34" s="203">
        <v>12803.287</v>
      </c>
      <c r="Z34" s="203">
        <v>13718.046000000006</v>
      </c>
      <c r="AA34" s="203">
        <v>12228.946999999995</v>
      </c>
      <c r="AB34" s="3">
        <v>14451.456</v>
      </c>
      <c r="AC34" s="67">
        <f t="shared" si="81"/>
        <v>0.18174164954676852</v>
      </c>
      <c r="AE34" s="152">
        <f t="shared" si="67"/>
        <v>0.48672862985073784</v>
      </c>
      <c r="AF34" s="206">
        <f t="shared" si="68"/>
        <v>0.49688825876595721</v>
      </c>
      <c r="AG34" s="206">
        <f t="shared" si="69"/>
        <v>0.56924809937044796</v>
      </c>
      <c r="AH34" s="206">
        <f t="shared" si="70"/>
        <v>0.78543559483657488</v>
      </c>
      <c r="AI34" s="206">
        <f t="shared" si="71"/>
        <v>0.54207508867396426</v>
      </c>
      <c r="AJ34" s="206">
        <f t="shared" si="72"/>
        <v>0.51283586940978365</v>
      </c>
      <c r="AK34" s="206">
        <f t="shared" si="73"/>
        <v>0.58706569068968495</v>
      </c>
      <c r="AL34" s="206">
        <f t="shared" si="74"/>
        <v>0.58568978626091728</v>
      </c>
      <c r="AM34" s="206">
        <f t="shared" si="75"/>
        <v>0.80425854872244606</v>
      </c>
      <c r="AN34" s="206">
        <f t="shared" si="76"/>
        <v>0.55167855015599043</v>
      </c>
      <c r="AO34" s="206">
        <f t="shared" si="77"/>
        <v>0.60866792877006426</v>
      </c>
      <c r="AP34" s="206">
        <f t="shared" ref="AP34" si="86">(AB34/M34)*10</f>
        <v>0.52234328722946566</v>
      </c>
      <c r="AQ34" s="67">
        <f t="shared" si="79"/>
        <v>-0.14182551348653258</v>
      </c>
      <c r="AS34" s="135"/>
      <c r="AT34" s="135"/>
    </row>
    <row r="35" spans="1:46" ht="20.100000000000001" customHeight="1" x14ac:dyDescent="0.25">
      <c r="A35" s="148" t="s">
        <v>83</v>
      </c>
      <c r="B35" s="25">
        <v>153575.38000000003</v>
      </c>
      <c r="C35" s="203">
        <v>146031.1</v>
      </c>
      <c r="D35" s="203">
        <v>129411.21999999994</v>
      </c>
      <c r="E35" s="203">
        <v>179559.8899999999</v>
      </c>
      <c r="F35" s="203">
        <v>269358.03999999998</v>
      </c>
      <c r="G35" s="203">
        <v>237433.11000000002</v>
      </c>
      <c r="H35" s="203">
        <v>147722.47000000009</v>
      </c>
      <c r="I35" s="203">
        <v>207140.0799999999</v>
      </c>
      <c r="J35" s="203">
        <v>176201.44</v>
      </c>
      <c r="K35" s="203">
        <v>278510.38</v>
      </c>
      <c r="L35" s="203">
        <v>285531.50000000006</v>
      </c>
      <c r="M35" s="3">
        <v>267035.81</v>
      </c>
      <c r="N35" s="67">
        <f t="shared" si="80"/>
        <v>-6.4776355673542341E-2</v>
      </c>
      <c r="P35" s="134" t="s">
        <v>83</v>
      </c>
      <c r="Q35" s="25">
        <v>8202.5570000000007</v>
      </c>
      <c r="R35" s="203">
        <v>7142.6719999999987</v>
      </c>
      <c r="S35" s="203">
        <v>8489.8880000000008</v>
      </c>
      <c r="T35" s="203">
        <v>14058.68400000001</v>
      </c>
      <c r="U35" s="203">
        <v>13129.382000000001</v>
      </c>
      <c r="V35" s="203">
        <v>12275.063000000002</v>
      </c>
      <c r="W35" s="203">
        <v>8407.0900000000038</v>
      </c>
      <c r="X35" s="203">
        <v>11587.890000000009</v>
      </c>
      <c r="Y35" s="203">
        <v>14215.772000000001</v>
      </c>
      <c r="Z35" s="203">
        <v>14177.262000000006</v>
      </c>
      <c r="AA35" s="203">
        <v>16500.630999999998</v>
      </c>
      <c r="AB35" s="3">
        <v>15514.969000000001</v>
      </c>
      <c r="AC35" s="67">
        <f t="shared" si="81"/>
        <v>-5.97348065052783E-2</v>
      </c>
      <c r="AE35" s="152">
        <f t="shared" si="67"/>
        <v>0.53410624801970208</v>
      </c>
      <c r="AF35" s="206">
        <f t="shared" si="68"/>
        <v>0.48911992034573448</v>
      </c>
      <c r="AG35" s="206">
        <f t="shared" si="69"/>
        <v>0.65603956133015395</v>
      </c>
      <c r="AH35" s="206">
        <f t="shared" si="70"/>
        <v>0.7829523620224994</v>
      </c>
      <c r="AI35" s="206">
        <f t="shared" si="71"/>
        <v>0.48743234098377025</v>
      </c>
      <c r="AJ35" s="206">
        <f t="shared" si="72"/>
        <v>0.51699036414929667</v>
      </c>
      <c r="AK35" s="206">
        <f t="shared" si="73"/>
        <v>0.56911382540516675</v>
      </c>
      <c r="AL35" s="206">
        <f t="shared" si="74"/>
        <v>0.55942287943501878</v>
      </c>
      <c r="AM35" s="206">
        <f t="shared" si="75"/>
        <v>0.8067909093137946</v>
      </c>
      <c r="AN35" s="206">
        <f t="shared" si="76"/>
        <v>0.5090389090704629</v>
      </c>
      <c r="AO35" s="206">
        <f t="shared" si="77"/>
        <v>0.57789179127346701</v>
      </c>
      <c r="AP35" s="206">
        <f t="shared" ref="AP35:AP36" si="87">(AB35/M35)*10</f>
        <v>0.58100705669400676</v>
      </c>
      <c r="AQ35" s="67">
        <f t="shared" ref="AQ35:AQ36" si="88">IF(AP35="","",(AP35-AO35)/AO35)</f>
        <v>5.3907417748136136E-3</v>
      </c>
      <c r="AS35" s="135"/>
      <c r="AT35" s="135"/>
    </row>
    <row r="36" spans="1:46" ht="20.100000000000001" customHeight="1" x14ac:dyDescent="0.25">
      <c r="A36" s="148" t="s">
        <v>84</v>
      </c>
      <c r="B36" s="25">
        <v>172174.69999999992</v>
      </c>
      <c r="C36" s="203">
        <v>197846.85999999996</v>
      </c>
      <c r="D36" s="203">
        <v>108041.16999999998</v>
      </c>
      <c r="E36" s="203">
        <v>128500.73000000004</v>
      </c>
      <c r="F36" s="203">
        <v>196762.29</v>
      </c>
      <c r="G36" s="203">
        <v>236160.21999999988</v>
      </c>
      <c r="H36" s="203">
        <v>161077.74999999983</v>
      </c>
      <c r="I36" s="203">
        <v>171433.78</v>
      </c>
      <c r="J36" s="203">
        <v>180051.81</v>
      </c>
      <c r="K36" s="203">
        <v>296230.03000000038</v>
      </c>
      <c r="L36" s="203">
        <v>286249.10999999993</v>
      </c>
      <c r="M36" s="3">
        <v>218871.1899999998</v>
      </c>
      <c r="N36" s="67">
        <f t="shared" si="80"/>
        <v>-0.23538211175573662</v>
      </c>
      <c r="P36" s="134" t="s">
        <v>84</v>
      </c>
      <c r="Q36" s="25">
        <v>7606.0559999999978</v>
      </c>
      <c r="R36" s="203">
        <v>8313.0869999999995</v>
      </c>
      <c r="S36" s="203">
        <v>6909.0559999999987</v>
      </c>
      <c r="T36" s="203">
        <v>9139.0069999999996</v>
      </c>
      <c r="U36" s="203">
        <v>8531.6860000000033</v>
      </c>
      <c r="V36" s="203">
        <v>10841.422999999999</v>
      </c>
      <c r="W36" s="203">
        <v>9653.1510000000035</v>
      </c>
      <c r="X36" s="203">
        <v>9956.3179999999975</v>
      </c>
      <c r="Y36" s="203">
        <v>13765.152</v>
      </c>
      <c r="Z36" s="203">
        <v>14750.275999999996</v>
      </c>
      <c r="AA36" s="203">
        <v>15789.42300000001</v>
      </c>
      <c r="AB36" s="3">
        <v>12724.165000000008</v>
      </c>
      <c r="AC36" s="67">
        <f t="shared" si="81"/>
        <v>-0.19413362983561841</v>
      </c>
      <c r="AE36" s="152">
        <f t="shared" si="67"/>
        <v>0.44176385961468218</v>
      </c>
      <c r="AF36" s="206">
        <f t="shared" si="68"/>
        <v>0.42017785877420555</v>
      </c>
      <c r="AG36" s="206">
        <f t="shared" si="69"/>
        <v>0.63948363387771534</v>
      </c>
      <c r="AH36" s="206">
        <f t="shared" si="70"/>
        <v>0.71120273013234991</v>
      </c>
      <c r="AI36" s="206">
        <f t="shared" si="71"/>
        <v>0.43360371542738207</v>
      </c>
      <c r="AJ36" s="206">
        <f t="shared" si="72"/>
        <v>0.45907066820991294</v>
      </c>
      <c r="AK36" s="206">
        <f t="shared" si="73"/>
        <v>0.59928518991605073</v>
      </c>
      <c r="AL36" s="206">
        <f t="shared" si="74"/>
        <v>0.5807675710119673</v>
      </c>
      <c r="AM36" s="206">
        <f t="shared" si="75"/>
        <v>0.76451061502797446</v>
      </c>
      <c r="AN36" s="206">
        <f t="shared" si="76"/>
        <v>0.49793317713264845</v>
      </c>
      <c r="AO36" s="206">
        <f t="shared" si="77"/>
        <v>0.55159727832865624</v>
      </c>
      <c r="AP36" s="206">
        <f t="shared" si="87"/>
        <v>0.58135403750489134</v>
      </c>
      <c r="AQ36" s="67">
        <f t="shared" si="88"/>
        <v>5.3946530096011892E-2</v>
      </c>
      <c r="AS36" s="135"/>
      <c r="AT36" s="135"/>
    </row>
    <row r="37" spans="1:46" ht="20.100000000000001" customHeight="1" x14ac:dyDescent="0.25">
      <c r="A37" s="148" t="s">
        <v>85</v>
      </c>
      <c r="B37" s="25">
        <v>184593.24000000002</v>
      </c>
      <c r="C37" s="203">
        <v>144138.26999999993</v>
      </c>
      <c r="D37" s="203">
        <v>79979.249999999985</v>
      </c>
      <c r="E37" s="203">
        <v>122753.58</v>
      </c>
      <c r="F37" s="203">
        <v>216171.5800000001</v>
      </c>
      <c r="G37" s="203">
        <v>152140.34000000008</v>
      </c>
      <c r="H37" s="203">
        <v>149450.11999999976</v>
      </c>
      <c r="I37" s="203">
        <v>137515.64999999997</v>
      </c>
      <c r="J37" s="203">
        <v>157796.10999999999</v>
      </c>
      <c r="K37" s="203">
        <v>248422.98999999993</v>
      </c>
      <c r="L37" s="203">
        <v>193839.00999999995</v>
      </c>
      <c r="M37" s="3">
        <v>179613.34999999989</v>
      </c>
      <c r="N37" s="67">
        <f t="shared" si="80"/>
        <v>-7.3389045889163715E-2</v>
      </c>
      <c r="P37" s="134" t="s">
        <v>85</v>
      </c>
      <c r="Q37" s="25">
        <v>8950.255000000001</v>
      </c>
      <c r="R37" s="203">
        <v>8091.360999999999</v>
      </c>
      <c r="S37" s="203">
        <v>7317.6259999999966</v>
      </c>
      <c r="T37" s="203">
        <v>9009.7860000000001</v>
      </c>
      <c r="U37" s="203">
        <v>11821.654999999999</v>
      </c>
      <c r="V37" s="203">
        <v>8422.7539999999954</v>
      </c>
      <c r="W37" s="203">
        <v>8932.4599999999973</v>
      </c>
      <c r="X37" s="203">
        <v>10856.737000000006</v>
      </c>
      <c r="Y37" s="203">
        <v>13503.767</v>
      </c>
      <c r="Z37" s="203">
        <v>13395.533000000005</v>
      </c>
      <c r="AA37" s="203">
        <v>12829.427999999996</v>
      </c>
      <c r="AB37" s="3">
        <v>11681.978999999998</v>
      </c>
      <c r="AC37" s="67">
        <f t="shared" si="81"/>
        <v>-8.9438827670259263E-2</v>
      </c>
      <c r="AE37" s="152">
        <f t="shared" si="67"/>
        <v>0.48486363856011194</v>
      </c>
      <c r="AF37" s="206">
        <f t="shared" si="68"/>
        <v>0.56136104589017211</v>
      </c>
      <c r="AG37" s="206">
        <f t="shared" si="69"/>
        <v>0.91494056270845225</v>
      </c>
      <c r="AH37" s="206">
        <f t="shared" si="70"/>
        <v>0.73397337983951261</v>
      </c>
      <c r="AI37" s="206">
        <f t="shared" si="71"/>
        <v>0.54686443981211563</v>
      </c>
      <c r="AJ37" s="206">
        <f t="shared" si="72"/>
        <v>0.55361740351046873</v>
      </c>
      <c r="AK37" s="206">
        <f t="shared" si="73"/>
        <v>0.59768837923984341</v>
      </c>
      <c r="AL37" s="206">
        <f t="shared" si="74"/>
        <v>0.78949101429546453</v>
      </c>
      <c r="AM37" s="206">
        <f t="shared" si="75"/>
        <v>0.85577312393822647</v>
      </c>
      <c r="AN37" s="206">
        <f t="shared" si="76"/>
        <v>0.5392227587309858</v>
      </c>
      <c r="AO37" s="206">
        <f t="shared" si="77"/>
        <v>0.66185996306935324</v>
      </c>
      <c r="AP37" s="206">
        <f t="shared" ref="AP37" si="89">(AB37/M37)*10</f>
        <v>0.65039591990239065</v>
      </c>
      <c r="AQ37" s="67">
        <f t="shared" ref="AQ37" si="90">IF(AP37="","",(AP37-AO37)/AO37)</f>
        <v>-1.7320949757707774E-2</v>
      </c>
      <c r="AS37" s="135"/>
      <c r="AT37" s="135"/>
    </row>
    <row r="38" spans="1:46" ht="20.100000000000001" customHeight="1" x14ac:dyDescent="0.25">
      <c r="A38" s="148" t="s">
        <v>86</v>
      </c>
      <c r="B38" s="25">
        <v>174808.49999999997</v>
      </c>
      <c r="C38" s="203">
        <v>100779.39000000001</v>
      </c>
      <c r="D38" s="203">
        <v>69029.49000000002</v>
      </c>
      <c r="E38" s="203">
        <v>154336.00999999978</v>
      </c>
      <c r="F38" s="203">
        <v>191835.92000000007</v>
      </c>
      <c r="G38" s="203">
        <v>123373.27999999998</v>
      </c>
      <c r="H38" s="203">
        <v>139248.31999999989</v>
      </c>
      <c r="I38" s="203">
        <v>159507.64999999994</v>
      </c>
      <c r="J38" s="203">
        <v>217628.21</v>
      </c>
      <c r="K38" s="203">
        <v>280094.85000000021</v>
      </c>
      <c r="L38" s="203">
        <v>221001.43999999986</v>
      </c>
      <c r="M38" s="3">
        <v>200191.97000000012</v>
      </c>
      <c r="N38" s="67">
        <f t="shared" si="80"/>
        <v>-9.4159884207088207E-2</v>
      </c>
      <c r="P38" s="134" t="s">
        <v>86</v>
      </c>
      <c r="Q38" s="25">
        <v>8836.2159999999967</v>
      </c>
      <c r="R38" s="203">
        <v>6184.2449999999999</v>
      </c>
      <c r="S38" s="203">
        <v>6843.8590000000013</v>
      </c>
      <c r="T38" s="203">
        <v>12325.401000000003</v>
      </c>
      <c r="U38" s="203">
        <v>11790.632999999998</v>
      </c>
      <c r="V38" s="203">
        <v>8857.4580000000024</v>
      </c>
      <c r="W38" s="203">
        <v>10603.755000000001</v>
      </c>
      <c r="X38" s="203">
        <v>13090.348000000009</v>
      </c>
      <c r="Y38" s="203">
        <v>16694.899000000001</v>
      </c>
      <c r="Z38" s="203">
        <v>17343.396999999994</v>
      </c>
      <c r="AA38" s="203">
        <v>14141.986999999999</v>
      </c>
      <c r="AB38" s="3">
        <v>12997.205000000002</v>
      </c>
      <c r="AC38" s="67">
        <f t="shared" si="81"/>
        <v>-8.0949162235829902E-2</v>
      </c>
      <c r="AE38" s="152">
        <f t="shared" si="67"/>
        <v>0.50547976786025839</v>
      </c>
      <c r="AF38" s="206">
        <f t="shared" si="68"/>
        <v>0.61364183688748253</v>
      </c>
      <c r="AG38" s="206">
        <f t="shared" si="69"/>
        <v>0.99143989040046498</v>
      </c>
      <c r="AH38" s="206">
        <f t="shared" si="70"/>
        <v>0.79860824444016809</v>
      </c>
      <c r="AI38" s="206">
        <f t="shared" si="71"/>
        <v>0.61462071336796531</v>
      </c>
      <c r="AJ38" s="206">
        <f t="shared" si="72"/>
        <v>0.7179397354111039</v>
      </c>
      <c r="AK38" s="206">
        <f t="shared" si="73"/>
        <v>0.76149967195295487</v>
      </c>
      <c r="AL38" s="206">
        <f t="shared" si="74"/>
        <v>0.82067211196453671</v>
      </c>
      <c r="AM38" s="206">
        <f t="shared" si="75"/>
        <v>0.76712936250314256</v>
      </c>
      <c r="AN38" s="206">
        <f t="shared" si="76"/>
        <v>0.61919728263479246</v>
      </c>
      <c r="AO38" s="206">
        <f t="shared" si="77"/>
        <v>0.63990474451207224</v>
      </c>
      <c r="AP38" s="206">
        <f t="shared" ref="AP38" si="91">(AB38/M38)*10</f>
        <v>0.64923707978896439</v>
      </c>
      <c r="AQ38" s="67">
        <f t="shared" ref="AQ38" si="92">IF(AP38="","",(AP38-AO38)/AO38)</f>
        <v>1.4583944496314146E-2</v>
      </c>
      <c r="AS38" s="135"/>
      <c r="AT38" s="135"/>
    </row>
    <row r="39" spans="1:46" ht="20.100000000000001" customHeight="1" x14ac:dyDescent="0.25">
      <c r="A39" s="148" t="s">
        <v>87</v>
      </c>
      <c r="B39" s="25">
        <v>143517.88</v>
      </c>
      <c r="C39" s="203">
        <v>108144.17000000003</v>
      </c>
      <c r="D39" s="203">
        <v>125852.90000000002</v>
      </c>
      <c r="E39" s="203">
        <v>102029.78999999992</v>
      </c>
      <c r="F39" s="203">
        <v>191064.2</v>
      </c>
      <c r="G39" s="203">
        <v>143527.37999999992</v>
      </c>
      <c r="H39" s="203">
        <v>151132.13000000012</v>
      </c>
      <c r="I39" s="203">
        <v>135712.65999999989</v>
      </c>
      <c r="J39" s="203">
        <v>269199.01</v>
      </c>
      <c r="K39" s="203">
        <v>227951.96000000008</v>
      </c>
      <c r="L39" s="203">
        <v>225932.47000000003</v>
      </c>
      <c r="M39" s="3">
        <v>202063.2999999999</v>
      </c>
      <c r="N39" s="67">
        <f t="shared" si="80"/>
        <v>-0.10564736445363575</v>
      </c>
      <c r="P39" s="134" t="s">
        <v>87</v>
      </c>
      <c r="Q39" s="25">
        <v>8561.616</v>
      </c>
      <c r="R39" s="203">
        <v>7679.9049999999988</v>
      </c>
      <c r="S39" s="203">
        <v>10402.912</v>
      </c>
      <c r="T39" s="203">
        <v>7707.6290000000035</v>
      </c>
      <c r="U39" s="203">
        <v>12654.747000000003</v>
      </c>
      <c r="V39" s="203">
        <v>9979.3469999999979</v>
      </c>
      <c r="W39" s="203">
        <v>10712.686999999996</v>
      </c>
      <c r="X39" s="203">
        <v>11080.005999999999</v>
      </c>
      <c r="Y39" s="203">
        <v>17646.002</v>
      </c>
      <c r="Z39" s="203">
        <v>15712.195000000003</v>
      </c>
      <c r="AA39" s="203">
        <v>14615.516000000009</v>
      </c>
      <c r="AB39" s="3">
        <v>15150.487999999999</v>
      </c>
      <c r="AC39" s="67">
        <f t="shared" si="81"/>
        <v>3.6603018326550385E-2</v>
      </c>
      <c r="AE39" s="152">
        <f t="shared" ref="AE39:AF45" si="93">(Q39/B39)*10</f>
        <v>0.59655396247491954</v>
      </c>
      <c r="AF39" s="206">
        <f t="shared" si="93"/>
        <v>0.7101543245465749</v>
      </c>
      <c r="AG39" s="206">
        <f t="shared" ref="AG39:AL41" si="94">IF(S39="","",(S39/D39)*10)</f>
        <v>0.82659295097689434</v>
      </c>
      <c r="AH39" s="206">
        <f t="shared" si="94"/>
        <v>0.75542927217629385</v>
      </c>
      <c r="AI39" s="206">
        <f t="shared" si="94"/>
        <v>0.66232957299169615</v>
      </c>
      <c r="AJ39" s="206">
        <f t="shared" si="94"/>
        <v>0.69529221532504837</v>
      </c>
      <c r="AK39" s="206">
        <f t="shared" si="94"/>
        <v>0.70882922115899427</v>
      </c>
      <c r="AL39" s="206">
        <f t="shared" si="94"/>
        <v>0.81643127472411259</v>
      </c>
      <c r="AM39" s="206">
        <f t="shared" ref="AM39:AN41" si="95">IF(Y39="","",(Y39/J39)*10)</f>
        <v>0.6555002561116402</v>
      </c>
      <c r="AN39" s="206">
        <f t="shared" si="95"/>
        <v>0.68927659143619546</v>
      </c>
      <c r="AO39" s="206">
        <f t="shared" ref="AO39:AO41" si="96">IF(AA39="","",(AA39/L39)*10)</f>
        <v>0.64689754420867462</v>
      </c>
      <c r="AP39" s="206">
        <f t="shared" ref="AP39" si="97">(AB39/M39)*10</f>
        <v>0.74978919972107794</v>
      </c>
      <c r="AQ39" s="67">
        <f t="shared" ref="AQ39" si="98">IF(AP39="","",(AP39-AO39)/AO39)</f>
        <v>0.15905402089331905</v>
      </c>
      <c r="AS39" s="135"/>
      <c r="AT39" s="135"/>
    </row>
    <row r="40" spans="1:46" ht="20.100000000000001" customHeight="1" thickBot="1" x14ac:dyDescent="0.3">
      <c r="A40" s="148" t="s">
        <v>88</v>
      </c>
      <c r="B40" s="25">
        <v>152820.21000000002</v>
      </c>
      <c r="C40" s="203">
        <v>216465.13999999996</v>
      </c>
      <c r="D40" s="203">
        <v>85804.429999999964</v>
      </c>
      <c r="E40" s="203">
        <v>229961.75</v>
      </c>
      <c r="F40" s="203">
        <v>233293.19000000015</v>
      </c>
      <c r="G40" s="203">
        <v>149139.44999999995</v>
      </c>
      <c r="H40" s="203">
        <v>169639.46999999994</v>
      </c>
      <c r="I40" s="203">
        <v>161502.75000000003</v>
      </c>
      <c r="J40" s="203">
        <v>201567.8</v>
      </c>
      <c r="K40" s="203">
        <v>231272.66000000015</v>
      </c>
      <c r="L40" s="203">
        <v>249366.14000000007</v>
      </c>
      <c r="M40" s="3">
        <v>197128.41999999998</v>
      </c>
      <c r="N40" s="67">
        <f t="shared" si="80"/>
        <v>-0.20948200906506423</v>
      </c>
      <c r="P40" s="136" t="s">
        <v>88</v>
      </c>
      <c r="Q40" s="25">
        <v>8577.6339999999964</v>
      </c>
      <c r="R40" s="203">
        <v>10729.738000000001</v>
      </c>
      <c r="S40" s="203">
        <v>8400.3320000000022</v>
      </c>
      <c r="T40" s="203">
        <v>14080.129999999997</v>
      </c>
      <c r="U40" s="203">
        <v>13582.820000000003</v>
      </c>
      <c r="V40" s="203">
        <v>9345.7980000000007</v>
      </c>
      <c r="W40" s="203">
        <v>11478.792000000003</v>
      </c>
      <c r="X40" s="203">
        <v>14722.865999999998</v>
      </c>
      <c r="Y40" s="203">
        <v>13500.736999999999</v>
      </c>
      <c r="Z40" s="203">
        <v>16104.085999999999</v>
      </c>
      <c r="AA40" s="203">
        <v>14131.660999999996</v>
      </c>
      <c r="AB40" s="3">
        <v>14968.052</v>
      </c>
      <c r="AC40" s="67">
        <f t="shared" si="81"/>
        <v>5.9185611655983218E-2</v>
      </c>
      <c r="AE40" s="152">
        <f t="shared" si="93"/>
        <v>0.56128924309160388</v>
      </c>
      <c r="AF40" s="206">
        <f t="shared" si="93"/>
        <v>0.49567972006947647</v>
      </c>
      <c r="AG40" s="206">
        <f t="shared" si="94"/>
        <v>0.9790091257525988</v>
      </c>
      <c r="AH40" s="206">
        <f t="shared" si="94"/>
        <v>0.61228139027468687</v>
      </c>
      <c r="AI40" s="206">
        <f t="shared" si="94"/>
        <v>0.5822210241113337</v>
      </c>
      <c r="AJ40" s="206">
        <f t="shared" si="94"/>
        <v>0.62664828118918259</v>
      </c>
      <c r="AK40" s="206">
        <f t="shared" si="94"/>
        <v>0.67665809142176681</v>
      </c>
      <c r="AL40" s="206">
        <f t="shared" si="94"/>
        <v>0.91161704676855315</v>
      </c>
      <c r="AM40" s="206">
        <f t="shared" si="95"/>
        <v>0.66978639445387611</v>
      </c>
      <c r="AN40" s="206">
        <f t="shared" si="95"/>
        <v>0.69632467581771174</v>
      </c>
      <c r="AO40" s="206">
        <f t="shared" si="96"/>
        <v>0.56670328216974419</v>
      </c>
      <c r="AP40" s="206">
        <f t="shared" ref="AP40:AP41" si="99">IF(AB40="","",(AB40/M40)*10)</f>
        <v>0.75930461980063568</v>
      </c>
      <c r="AQ40" s="67">
        <f t="shared" ref="AQ40:AQ45" si="100">IF(AP40="","",(AP40-AO40)/AO40)</f>
        <v>0.33986275303272684</v>
      </c>
      <c r="AS40" s="135"/>
      <c r="AT40" s="135"/>
    </row>
    <row r="41" spans="1:46" ht="20.100000000000001" customHeight="1" thickBot="1" x14ac:dyDescent="0.3">
      <c r="A41" s="42" t="str">
        <f>A19</f>
        <v>jan-dez</v>
      </c>
      <c r="B41" s="222">
        <f>SUM(B29:B40)</f>
        <v>1813519.3599999999</v>
      </c>
      <c r="C41" s="223">
        <f t="shared" ref="C41:M41" si="101">SUM(C29:C40)</f>
        <v>1633514.4599999997</v>
      </c>
      <c r="D41" s="223">
        <f t="shared" si="101"/>
        <v>1293051.3799999997</v>
      </c>
      <c r="E41" s="223">
        <f t="shared" si="101"/>
        <v>1596293.2899999996</v>
      </c>
      <c r="F41" s="223">
        <f t="shared" si="101"/>
        <v>2327610.58</v>
      </c>
      <c r="G41" s="223">
        <f t="shared" si="101"/>
        <v>2158071.8899999997</v>
      </c>
      <c r="H41" s="223">
        <f t="shared" si="101"/>
        <v>1802160.4399999995</v>
      </c>
      <c r="I41" s="223">
        <f t="shared" si="101"/>
        <v>2154377.0199999996</v>
      </c>
      <c r="J41" s="223">
        <f t="shared" si="101"/>
        <v>1975193.6100000003</v>
      </c>
      <c r="K41" s="223">
        <f t="shared" si="101"/>
        <v>2933388.68</v>
      </c>
      <c r="L41" s="223">
        <f t="shared" si="101"/>
        <v>2743339.09</v>
      </c>
      <c r="M41" s="224">
        <f t="shared" si="101"/>
        <v>2823320.7500000005</v>
      </c>
      <c r="N41" s="76">
        <f t="shared" si="80"/>
        <v>2.915485741137477E-2</v>
      </c>
      <c r="P41" s="134"/>
      <c r="Q41" s="222">
        <f>SUM(Q29:Q40)</f>
        <v>88593.928999999989</v>
      </c>
      <c r="R41" s="223">
        <f t="shared" ref="R41:AB41" si="102">SUM(R29:R40)</f>
        <v>80744.22</v>
      </c>
      <c r="S41" s="223">
        <f t="shared" si="102"/>
        <v>85348.562999999995</v>
      </c>
      <c r="T41" s="223">
        <f t="shared" si="102"/>
        <v>121368.935</v>
      </c>
      <c r="U41" s="223">
        <f t="shared" si="102"/>
        <v>124143.97100000001</v>
      </c>
      <c r="V41" s="223">
        <f t="shared" si="102"/>
        <v>115571.70700000001</v>
      </c>
      <c r="W41" s="223">
        <f t="shared" si="102"/>
        <v>109068.98599999999</v>
      </c>
      <c r="X41" s="223">
        <f t="shared" si="102"/>
        <v>136178.72600000002</v>
      </c>
      <c r="Y41" s="223">
        <f t="shared" si="102"/>
        <v>153404.38700000002</v>
      </c>
      <c r="Z41" s="223">
        <f t="shared" si="102"/>
        <v>167744.46300000002</v>
      </c>
      <c r="AA41" s="223">
        <f t="shared" si="102"/>
        <v>164346.62299999999</v>
      </c>
      <c r="AB41" s="224">
        <f t="shared" si="102"/>
        <v>163811.69700000001</v>
      </c>
      <c r="AC41" s="76">
        <f t="shared" si="81"/>
        <v>-3.2548645675547446E-3</v>
      </c>
      <c r="AE41" s="227">
        <f t="shared" si="93"/>
        <v>0.48851934505954209</v>
      </c>
      <c r="AF41" s="228">
        <f t="shared" si="93"/>
        <v>0.49429755277464771</v>
      </c>
      <c r="AG41" s="228">
        <f t="shared" si="94"/>
        <v>0.66005546508136448</v>
      </c>
      <c r="AH41" s="228">
        <f t="shared" si="94"/>
        <v>0.76031726600817851</v>
      </c>
      <c r="AI41" s="228">
        <f t="shared" si="94"/>
        <v>0.53335369785095244</v>
      </c>
      <c r="AJ41" s="228">
        <f t="shared" si="94"/>
        <v>0.53553223845568942</v>
      </c>
      <c r="AK41" s="228">
        <f t="shared" si="94"/>
        <v>0.60521240828036382</v>
      </c>
      <c r="AL41" s="228">
        <f t="shared" si="94"/>
        <v>0.63210257413532966</v>
      </c>
      <c r="AM41" s="228">
        <f t="shared" si="95"/>
        <v>0.77665493763925242</v>
      </c>
      <c r="AN41" s="228">
        <f t="shared" si="95"/>
        <v>0.5718453341818992</v>
      </c>
      <c r="AO41" s="228">
        <f t="shared" si="96"/>
        <v>0.59907513292496417</v>
      </c>
      <c r="AP41" s="228">
        <f t="shared" si="99"/>
        <v>0.58020930494702017</v>
      </c>
      <c r="AQ41" s="76">
        <f t="shared" si="100"/>
        <v>-3.1491589186538646E-2</v>
      </c>
      <c r="AS41" s="135"/>
      <c r="AT41" s="135"/>
    </row>
    <row r="42" spans="1:46" ht="20.100000000000001" customHeight="1" x14ac:dyDescent="0.25">
      <c r="A42" s="148" t="s">
        <v>89</v>
      </c>
      <c r="B42" s="25">
        <f>SUM(B29:B31)</f>
        <v>383486.16999999993</v>
      </c>
      <c r="C42" s="203">
        <f>SUM(C29:C31)</f>
        <v>359736.73</v>
      </c>
      <c r="D42" s="203">
        <f>SUM(D29:D31)</f>
        <v>337710.40999999992</v>
      </c>
      <c r="E42" s="203">
        <f t="shared" ref="E42:I42" si="103">SUM(E29:E31)</f>
        <v>269354.83</v>
      </c>
      <c r="F42" s="203">
        <f t="shared" si="103"/>
        <v>518885.16000000003</v>
      </c>
      <c r="G42" s="203">
        <f t="shared" si="103"/>
        <v>534367.81999999983</v>
      </c>
      <c r="H42" s="203">
        <f t="shared" si="103"/>
        <v>446495.15</v>
      </c>
      <c r="I42" s="203">
        <f t="shared" si="103"/>
        <v>530104.43999999994</v>
      </c>
      <c r="J42" s="203">
        <f t="shared" ref="J42:L42" si="104">SUM(J29:J31)</f>
        <v>340089.82</v>
      </c>
      <c r="K42" s="203">
        <f t="shared" si="104"/>
        <v>649570.5</v>
      </c>
      <c r="L42" s="203">
        <f t="shared" si="104"/>
        <v>640253.83999999985</v>
      </c>
      <c r="M42" s="3">
        <f>IF(M31="","",SUM(M29:M31))</f>
        <v>794036.41000000096</v>
      </c>
      <c r="N42" s="76">
        <f t="shared" si="80"/>
        <v>0.24019000026614623</v>
      </c>
      <c r="P42" s="133" t="s">
        <v>89</v>
      </c>
      <c r="Q42" s="25">
        <f>SUM(Q29:Q31)</f>
        <v>17209.863000000001</v>
      </c>
      <c r="R42" s="203">
        <f>SUM(R29:R31)</f>
        <v>15796.161</v>
      </c>
      <c r="S42" s="203">
        <f>SUM(S29:S31)</f>
        <v>16995.894999999997</v>
      </c>
      <c r="T42" s="203">
        <f t="shared" ref="T42:X42" si="105">SUM(T29:T31)</f>
        <v>22740.453000000001</v>
      </c>
      <c r="U42" s="203">
        <f t="shared" si="105"/>
        <v>26284.577999999994</v>
      </c>
      <c r="V42" s="203">
        <f t="shared" si="105"/>
        <v>26114.18</v>
      </c>
      <c r="W42" s="203">
        <f t="shared" si="105"/>
        <v>24267.392</v>
      </c>
      <c r="X42" s="203">
        <f t="shared" si="105"/>
        <v>28921.351000000002</v>
      </c>
      <c r="Y42" s="203">
        <f t="shared" ref="Y42:AA42" si="106">SUM(Y29:Y31)</f>
        <v>27891.383000000002</v>
      </c>
      <c r="Z42" s="203">
        <f t="shared" ref="Z42" si="107">SUM(Z29:Z31)</f>
        <v>37417.438999999998</v>
      </c>
      <c r="AA42" s="203">
        <f t="shared" si="106"/>
        <v>39515.076000000001</v>
      </c>
      <c r="AB42" s="3">
        <f>IF(AB31="","",SUM(AB29:AB31))</f>
        <v>40887.645000000004</v>
      </c>
      <c r="AC42" s="76">
        <f t="shared" si="81"/>
        <v>3.4735324816280326E-2</v>
      </c>
      <c r="AE42" s="151">
        <f t="shared" si="93"/>
        <v>0.44877401967325198</v>
      </c>
      <c r="AF42" s="205">
        <f t="shared" si="93"/>
        <v>0.43910336873301764</v>
      </c>
      <c r="AG42" s="205">
        <f t="shared" ref="AG42:AL44" si="108">(S42/D42)*10</f>
        <v>0.50326831796508742</v>
      </c>
      <c r="AH42" s="205">
        <f t="shared" si="108"/>
        <v>0.84425636622146327</v>
      </c>
      <c r="AI42" s="205">
        <f t="shared" si="108"/>
        <v>0.50655867668290977</v>
      </c>
      <c r="AJ42" s="205">
        <f t="shared" si="108"/>
        <v>0.48869297556129054</v>
      </c>
      <c r="AK42" s="205">
        <f t="shared" si="108"/>
        <v>0.54350852411274786</v>
      </c>
      <c r="AL42" s="205">
        <f t="shared" si="108"/>
        <v>0.54557835810618771</v>
      </c>
      <c r="AM42" s="205">
        <f t="shared" ref="AM42:AN44" si="109">(Y42/J42)*10</f>
        <v>0.8201181382024314</v>
      </c>
      <c r="AN42" s="205">
        <f t="shared" si="109"/>
        <v>0.57603353292675696</v>
      </c>
      <c r="AO42" s="205">
        <f t="shared" ref="AO42:AP44" si="110">(AA42/L42)*10</f>
        <v>0.61717827416700866</v>
      </c>
      <c r="AP42" s="205">
        <f t="shared" si="110"/>
        <v>0.51493413255444997</v>
      </c>
      <c r="AQ42" s="76">
        <f t="shared" si="100"/>
        <v>-0.16566387037935718</v>
      </c>
      <c r="AS42" s="135"/>
      <c r="AT42" s="135"/>
    </row>
    <row r="43" spans="1:46" ht="20.100000000000001" customHeight="1" x14ac:dyDescent="0.25">
      <c r="A43" s="148" t="s">
        <v>90</v>
      </c>
      <c r="B43" s="25">
        <f>SUM(B32:B34)</f>
        <v>448543.28</v>
      </c>
      <c r="C43" s="203">
        <f>SUM(C32:C34)</f>
        <v>360372.79999999993</v>
      </c>
      <c r="D43" s="203">
        <f>SUM(D32:D34)</f>
        <v>357222.51</v>
      </c>
      <c r="E43" s="203">
        <f t="shared" ref="E43:I43" si="111">SUM(E32:E34)</f>
        <v>409796.7099999999</v>
      </c>
      <c r="F43" s="203">
        <f t="shared" si="111"/>
        <v>510240.19999999995</v>
      </c>
      <c r="G43" s="203">
        <f t="shared" si="111"/>
        <v>581930.29000000015</v>
      </c>
      <c r="H43" s="203">
        <f t="shared" si="111"/>
        <v>437395.03</v>
      </c>
      <c r="I43" s="203">
        <f t="shared" si="111"/>
        <v>651460.00999999989</v>
      </c>
      <c r="J43" s="203">
        <f t="shared" ref="J43:L43" si="112">SUM(J32:J34)</f>
        <v>432659.41000000003</v>
      </c>
      <c r="K43" s="203">
        <f t="shared" si="112"/>
        <v>721335.31</v>
      </c>
      <c r="L43" s="203">
        <f t="shared" si="112"/>
        <v>641165.57999999984</v>
      </c>
      <c r="M43" s="3">
        <f>IF(M34="","",SUM(M32:M34))</f>
        <v>764380.3</v>
      </c>
      <c r="N43" s="67">
        <f t="shared" si="80"/>
        <v>0.19217301090928843</v>
      </c>
      <c r="P43" s="134" t="s">
        <v>90</v>
      </c>
      <c r="Q43" s="25">
        <f>SUM(Q32:Q34)</f>
        <v>20649.732000000004</v>
      </c>
      <c r="R43" s="203">
        <f>SUM(R32:R34)</f>
        <v>16807.051000000003</v>
      </c>
      <c r="S43" s="203">
        <f>SUM(S32:S34)</f>
        <v>19988.995000000003</v>
      </c>
      <c r="T43" s="203">
        <f t="shared" ref="T43:X43" si="113">SUM(T32:T34)</f>
        <v>32307.84499999999</v>
      </c>
      <c r="U43" s="203">
        <f t="shared" si="113"/>
        <v>26348.47</v>
      </c>
      <c r="V43" s="203">
        <f t="shared" si="113"/>
        <v>29735.684000000008</v>
      </c>
      <c r="W43" s="203">
        <f t="shared" si="113"/>
        <v>25013.658999999996</v>
      </c>
      <c r="X43" s="203">
        <f t="shared" si="113"/>
        <v>35963.210000000006</v>
      </c>
      <c r="Y43" s="203">
        <f t="shared" ref="Y43:AA43" si="114">SUM(Y32:Y34)</f>
        <v>36186.675000000003</v>
      </c>
      <c r="Z43" s="203">
        <f t="shared" ref="Z43" si="115">SUM(Z32:Z34)</f>
        <v>38844.275000000009</v>
      </c>
      <c r="AA43" s="203">
        <f t="shared" si="114"/>
        <v>36822.900999999991</v>
      </c>
      <c r="AB43" s="3">
        <f>IF(AB34="","",SUM(AB32:AB34))</f>
        <v>39887.193999999989</v>
      </c>
      <c r="AC43" s="67">
        <f t="shared" si="81"/>
        <v>8.3217044740717158E-2</v>
      </c>
      <c r="AE43" s="152">
        <f t="shared" si="93"/>
        <v>0.46037323310250017</v>
      </c>
      <c r="AF43" s="206">
        <f t="shared" si="93"/>
        <v>0.46637956582738782</v>
      </c>
      <c r="AG43" s="206">
        <f t="shared" si="108"/>
        <v>0.55956706087754671</v>
      </c>
      <c r="AH43" s="206">
        <f t="shared" si="108"/>
        <v>0.78838712492347729</v>
      </c>
      <c r="AI43" s="206">
        <f t="shared" si="108"/>
        <v>0.51639345547450011</v>
      </c>
      <c r="AJ43" s="206">
        <f t="shared" si="108"/>
        <v>0.51098360939417675</v>
      </c>
      <c r="AK43" s="206">
        <f t="shared" si="108"/>
        <v>0.57187798864564132</v>
      </c>
      <c r="AL43" s="206">
        <f t="shared" si="108"/>
        <v>0.55204017818376927</v>
      </c>
      <c r="AM43" s="206">
        <f t="shared" si="109"/>
        <v>0.83637785666097031</v>
      </c>
      <c r="AN43" s="206">
        <f t="shared" si="109"/>
        <v>0.53850510936446472</v>
      </c>
      <c r="AO43" s="206">
        <f t="shared" si="110"/>
        <v>0.57431188055977678</v>
      </c>
      <c r="AP43" s="206">
        <f t="shared" ref="AP43" si="116">(AB43/M43)*10</f>
        <v>0.52182394025591694</v>
      </c>
      <c r="AQ43" s="67">
        <f t="shared" ref="AQ43" si="117">IF(AP43="","",(AP43-AO43)/AO43)</f>
        <v>-9.1392746834177099E-2</v>
      </c>
      <c r="AS43" s="135"/>
      <c r="AT43" s="135"/>
    </row>
    <row r="44" spans="1:46" ht="20.100000000000001" customHeight="1" x14ac:dyDescent="0.25">
      <c r="A44" s="148" t="s">
        <v>91</v>
      </c>
      <c r="B44" s="25">
        <f>SUM(B35:B37)</f>
        <v>510343.31999999995</v>
      </c>
      <c r="C44" s="203">
        <f>SUM(C35:C37)</f>
        <v>488016.22999999986</v>
      </c>
      <c r="D44" s="203">
        <f>SUM(D35:D37)</f>
        <v>317431.6399999999</v>
      </c>
      <c r="E44" s="203">
        <f t="shared" ref="E44:I44" si="118">SUM(E35:E37)</f>
        <v>430814.19999999995</v>
      </c>
      <c r="F44" s="203">
        <f t="shared" si="118"/>
        <v>682291.91</v>
      </c>
      <c r="G44" s="203">
        <f t="shared" si="118"/>
        <v>625733.66999999993</v>
      </c>
      <c r="H44" s="203">
        <f t="shared" si="118"/>
        <v>458250.33999999968</v>
      </c>
      <c r="I44" s="203">
        <f t="shared" si="118"/>
        <v>516089.50999999983</v>
      </c>
      <c r="J44" s="203">
        <f t="shared" ref="J44:L44" si="119">SUM(J35:J37)</f>
        <v>514049.36</v>
      </c>
      <c r="K44" s="203">
        <f t="shared" si="119"/>
        <v>823163.40000000037</v>
      </c>
      <c r="L44" s="203">
        <f t="shared" si="119"/>
        <v>765619.61999999988</v>
      </c>
      <c r="M44" s="3">
        <f>IF(M37="","",SUM(M35:M37))</f>
        <v>665520.34999999963</v>
      </c>
      <c r="N44" s="67">
        <f t="shared" si="80"/>
        <v>-0.13074282239527804</v>
      </c>
      <c r="P44" s="134" t="s">
        <v>91</v>
      </c>
      <c r="Q44" s="25">
        <f>SUM(Q35:Q37)</f>
        <v>24758.867999999999</v>
      </c>
      <c r="R44" s="203">
        <f>SUM(R35:R37)</f>
        <v>23547.119999999995</v>
      </c>
      <c r="S44" s="203">
        <f>SUM(S35:S37)</f>
        <v>22716.569999999996</v>
      </c>
      <c r="T44" s="203">
        <f t="shared" ref="T44:X44" si="120">SUM(T35:T37)</f>
        <v>32207.47700000001</v>
      </c>
      <c r="U44" s="203">
        <f t="shared" si="120"/>
        <v>33482.723000000005</v>
      </c>
      <c r="V44" s="203">
        <f t="shared" si="120"/>
        <v>31539.239999999998</v>
      </c>
      <c r="W44" s="203">
        <f t="shared" si="120"/>
        <v>26992.701000000008</v>
      </c>
      <c r="X44" s="203">
        <f t="shared" si="120"/>
        <v>32400.945000000014</v>
      </c>
      <c r="Y44" s="203">
        <f t="shared" ref="Y44:AA44" si="121">SUM(Y35:Y37)</f>
        <v>41484.690999999999</v>
      </c>
      <c r="Z44" s="203">
        <f t="shared" ref="Z44" si="122">SUM(Z35:Z37)</f>
        <v>42323.071000000004</v>
      </c>
      <c r="AA44" s="203">
        <f t="shared" si="121"/>
        <v>45119.482000000004</v>
      </c>
      <c r="AB44" s="3">
        <f>IF(AB37="","",SUM(AB35:AB37))</f>
        <v>39921.113000000005</v>
      </c>
      <c r="AC44" s="67">
        <f t="shared" si="81"/>
        <v>-0.11521340160775778</v>
      </c>
      <c r="AE44" s="152">
        <f t="shared" si="93"/>
        <v>0.48514141421504259</v>
      </c>
      <c r="AF44" s="206">
        <f t="shared" si="93"/>
        <v>0.48250690351015585</v>
      </c>
      <c r="AG44" s="206">
        <f t="shared" si="108"/>
        <v>0.71563660131674345</v>
      </c>
      <c r="AH44" s="206">
        <f t="shared" si="108"/>
        <v>0.74759552958096576</v>
      </c>
      <c r="AI44" s="206">
        <f t="shared" si="108"/>
        <v>0.49073897124179594</v>
      </c>
      <c r="AJ44" s="206">
        <f t="shared" si="108"/>
        <v>0.50403616605767754</v>
      </c>
      <c r="AK44" s="206">
        <f t="shared" si="108"/>
        <v>0.58903831909868365</v>
      </c>
      <c r="AL44" s="206">
        <f t="shared" si="108"/>
        <v>0.62781638402222173</v>
      </c>
      <c r="AM44" s="206">
        <f t="shared" si="109"/>
        <v>0.80701765682579585</v>
      </c>
      <c r="AN44" s="206">
        <f t="shared" si="109"/>
        <v>0.5141515159687613</v>
      </c>
      <c r="AO44" s="206">
        <f t="shared" si="110"/>
        <v>0.58931982437963137</v>
      </c>
      <c r="AP44" s="206">
        <f t="shared" si="110"/>
        <v>0.59984811884415001</v>
      </c>
      <c r="AQ44" s="67">
        <f t="shared" si="100"/>
        <v>1.7865162563641273E-2</v>
      </c>
      <c r="AS44" s="135"/>
      <c r="AT44" s="135"/>
    </row>
    <row r="45" spans="1:46" ht="20.100000000000001" customHeight="1" thickBot="1" x14ac:dyDescent="0.3">
      <c r="A45" s="149" t="s">
        <v>92</v>
      </c>
      <c r="B45" s="27">
        <f>SUM(B38:B40)</f>
        <v>471146.59</v>
      </c>
      <c r="C45" s="204">
        <f>SUM(C38:C40)</f>
        <v>425388.7</v>
      </c>
      <c r="D45" s="204">
        <f>IF(D40="","",SUM(D38:D40))</f>
        <v>280686.82</v>
      </c>
      <c r="E45" s="204">
        <f t="shared" ref="E45:M45" si="123">IF(E40="","",SUM(E38:E40))</f>
        <v>486327.5499999997</v>
      </c>
      <c r="F45" s="204">
        <f t="shared" si="123"/>
        <v>616193.31000000029</v>
      </c>
      <c r="G45" s="204">
        <f t="shared" si="123"/>
        <v>416040.10999999987</v>
      </c>
      <c r="H45" s="204">
        <f t="shared" si="123"/>
        <v>460019.91999999993</v>
      </c>
      <c r="I45" s="204">
        <f t="shared" si="123"/>
        <v>456723.05999999982</v>
      </c>
      <c r="J45" s="204">
        <f t="shared" ref="J45:L45" si="124">IF(J40="","",SUM(J38:J40))</f>
        <v>688395.02</v>
      </c>
      <c r="K45" s="204">
        <f t="shared" si="124"/>
        <v>739319.47000000044</v>
      </c>
      <c r="L45" s="204">
        <f t="shared" si="124"/>
        <v>696300.05</v>
      </c>
      <c r="M45" s="150">
        <f t="shared" si="123"/>
        <v>599383.68999999994</v>
      </c>
      <c r="N45" s="70">
        <f t="shared" si="80"/>
        <v>-0.13918763900706327</v>
      </c>
      <c r="P45" s="136" t="s">
        <v>92</v>
      </c>
      <c r="Q45" s="27">
        <f>SUM(Q38:Q40)</f>
        <v>25975.465999999993</v>
      </c>
      <c r="R45" s="204">
        <f>SUM(R38:R40)</f>
        <v>24593.887999999999</v>
      </c>
      <c r="S45" s="204">
        <f>IF(S40="","",SUM(S38:S40))</f>
        <v>25647.103000000003</v>
      </c>
      <c r="T45" s="204">
        <f t="shared" ref="T45:AB45" si="125">IF(T40="","",SUM(T38:T40))</f>
        <v>34113.160000000003</v>
      </c>
      <c r="U45" s="204">
        <f t="shared" si="125"/>
        <v>38028.200000000004</v>
      </c>
      <c r="V45" s="204">
        <f t="shared" si="125"/>
        <v>28182.603000000003</v>
      </c>
      <c r="W45" s="204">
        <f t="shared" si="125"/>
        <v>32795.233999999997</v>
      </c>
      <c r="X45" s="204">
        <f t="shared" si="125"/>
        <v>38893.22</v>
      </c>
      <c r="Y45" s="204">
        <f t="shared" ref="Y45:AA45" si="126">IF(Y40="","",SUM(Y38:Y40))</f>
        <v>47841.637999999999</v>
      </c>
      <c r="Z45" s="204">
        <f t="shared" ref="Z45" si="127">IF(Z40="","",SUM(Z38:Z40))</f>
        <v>49159.678</v>
      </c>
      <c r="AA45" s="204">
        <f t="shared" si="126"/>
        <v>42889.164000000004</v>
      </c>
      <c r="AB45" s="150">
        <f t="shared" si="125"/>
        <v>43115.744999999995</v>
      </c>
      <c r="AC45" s="70">
        <f t="shared" si="81"/>
        <v>5.282942796459987E-3</v>
      </c>
      <c r="AE45" s="153">
        <f t="shared" si="93"/>
        <v>0.5513245039086454</v>
      </c>
      <c r="AF45" s="207">
        <f t="shared" si="93"/>
        <v>0.5781509475921669</v>
      </c>
      <c r="AG45" s="207">
        <f t="shared" ref="AG45:AL45" si="128">IF(S40="","",(S45/D45)*10)</f>
        <v>0.91372665805968378</v>
      </c>
      <c r="AH45" s="207">
        <f t="shared" si="128"/>
        <v>0.70144411929778661</v>
      </c>
      <c r="AI45" s="207">
        <f t="shared" si="128"/>
        <v>0.61714723907015456</v>
      </c>
      <c r="AJ45" s="207">
        <f t="shared" si="128"/>
        <v>0.67740110442716717</v>
      </c>
      <c r="AK45" s="207">
        <f t="shared" si="128"/>
        <v>0.7129089975060211</v>
      </c>
      <c r="AL45" s="207">
        <f t="shared" si="128"/>
        <v>0.85157119064669118</v>
      </c>
      <c r="AM45" s="207">
        <f t="shared" ref="AM45:AN45" si="129">IF(Y40="","",(Y45/J45)*10)</f>
        <v>0.69497362139545982</v>
      </c>
      <c r="AN45" s="207">
        <f t="shared" si="129"/>
        <v>0.66493146731277042</v>
      </c>
      <c r="AO45" s="207">
        <f t="shared" ref="AO45" si="130">IF(AA40="","",(AA45/L45)*10)</f>
        <v>0.61595807726855689</v>
      </c>
      <c r="AP45" s="207">
        <f t="shared" ref="AP45" si="131">IF(AB40="","",(AB45/M45)*10)</f>
        <v>0.71933463855180968</v>
      </c>
      <c r="AQ45" s="70">
        <f t="shared" si="100"/>
        <v>0.16783051492996454</v>
      </c>
      <c r="AS45" s="135"/>
      <c r="AT45" s="135"/>
    </row>
    <row r="46" spans="1:46" x14ac:dyDescent="0.25"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S46" s="135"/>
      <c r="AT46" s="135"/>
    </row>
    <row r="47" spans="1:46" ht="15.75" thickBot="1" x14ac:dyDescent="0.3">
      <c r="N47" s="279" t="s">
        <v>1</v>
      </c>
      <c r="AC47" s="174">
        <v>1000</v>
      </c>
      <c r="AQ47" s="174" t="s">
        <v>51</v>
      </c>
      <c r="AS47" s="135"/>
      <c r="AT47" s="135"/>
    </row>
    <row r="48" spans="1:46" ht="20.100000000000001" customHeight="1" x14ac:dyDescent="0.25">
      <c r="A48" s="440" t="s">
        <v>15</v>
      </c>
      <c r="B48" s="442" t="s">
        <v>75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7"/>
      <c r="N48" s="445" t="str">
        <f>N26</f>
        <v>D       2021/2020</v>
      </c>
      <c r="P48" s="443" t="s">
        <v>3</v>
      </c>
      <c r="Q48" s="435" t="s">
        <v>75</v>
      </c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7"/>
      <c r="AC48" s="447" t="str">
        <f>N48</f>
        <v>D       2021/2020</v>
      </c>
      <c r="AE48" s="435" t="s">
        <v>75</v>
      </c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7"/>
      <c r="AQ48" s="445" t="s">
        <v>120</v>
      </c>
      <c r="AS48" s="135"/>
      <c r="AT48" s="135"/>
    </row>
    <row r="49" spans="1:46" ht="20.100000000000001" customHeight="1" thickBot="1" x14ac:dyDescent="0.3">
      <c r="A49" s="441"/>
      <c r="B49" s="120">
        <v>2010</v>
      </c>
      <c r="C49" s="181">
        <v>2011</v>
      </c>
      <c r="D49" s="181">
        <v>2012</v>
      </c>
      <c r="E49" s="181">
        <v>2013</v>
      </c>
      <c r="F49" s="181">
        <v>2014</v>
      </c>
      <c r="G49" s="181">
        <v>2015</v>
      </c>
      <c r="H49" s="181">
        <v>2016</v>
      </c>
      <c r="I49" s="181">
        <v>2017</v>
      </c>
      <c r="J49" s="181">
        <v>2018</v>
      </c>
      <c r="K49" s="181">
        <v>2019</v>
      </c>
      <c r="L49" s="181">
        <v>2020</v>
      </c>
      <c r="M49" s="179">
        <v>2021</v>
      </c>
      <c r="N49" s="446"/>
      <c r="P49" s="444"/>
      <c r="Q49" s="31">
        <v>2010</v>
      </c>
      <c r="R49" s="181">
        <v>2011</v>
      </c>
      <c r="S49" s="181">
        <v>2012</v>
      </c>
      <c r="T49" s="181">
        <v>2013</v>
      </c>
      <c r="U49" s="181">
        <v>2014</v>
      </c>
      <c r="V49" s="181">
        <v>2015</v>
      </c>
      <c r="W49" s="181">
        <v>2016</v>
      </c>
      <c r="X49" s="181">
        <v>2017</v>
      </c>
      <c r="Y49" s="181">
        <v>2018</v>
      </c>
      <c r="Z49" s="181">
        <v>2019</v>
      </c>
      <c r="AA49" s="181">
        <v>2020</v>
      </c>
      <c r="AB49" s="179">
        <v>2021</v>
      </c>
      <c r="AC49" s="448"/>
      <c r="AE49" s="31">
        <v>2010</v>
      </c>
      <c r="AF49" s="181">
        <v>2011</v>
      </c>
      <c r="AG49" s="181">
        <v>2012</v>
      </c>
      <c r="AH49" s="181">
        <v>2013</v>
      </c>
      <c r="AI49" s="181">
        <v>2014</v>
      </c>
      <c r="AJ49" s="181">
        <v>2015</v>
      </c>
      <c r="AK49" s="181">
        <v>2016</v>
      </c>
      <c r="AL49" s="181">
        <v>2017</v>
      </c>
      <c r="AM49" s="365">
        <v>2018</v>
      </c>
      <c r="AN49" s="236">
        <v>2019</v>
      </c>
      <c r="AO49" s="181">
        <v>2020</v>
      </c>
      <c r="AP49" s="179">
        <v>2021</v>
      </c>
      <c r="AQ49" s="446"/>
      <c r="AS49" s="135"/>
      <c r="AT49" s="135"/>
    </row>
    <row r="50" spans="1:46" ht="3" customHeight="1" thickBot="1" x14ac:dyDescent="0.3">
      <c r="A50" s="132" t="s">
        <v>94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73"/>
      <c r="O50" s="8"/>
      <c r="P50" s="132"/>
      <c r="Q50" s="154">
        <v>2010</v>
      </c>
      <c r="R50" s="154">
        <v>2011</v>
      </c>
      <c r="S50" s="154">
        <v>2012</v>
      </c>
      <c r="T50" s="154"/>
      <c r="U50" s="154"/>
      <c r="V50" s="154"/>
      <c r="W50" s="154"/>
      <c r="X50" s="154"/>
      <c r="Y50" s="154"/>
      <c r="Z50" s="154"/>
      <c r="AA50" s="154"/>
      <c r="AB50" s="154"/>
      <c r="AC50" s="173"/>
      <c r="AD50" s="8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75"/>
      <c r="AS50" s="135"/>
      <c r="AT50" s="135"/>
    </row>
    <row r="51" spans="1:46" ht="20.100000000000001" customHeight="1" x14ac:dyDescent="0.25">
      <c r="A51" s="147" t="s">
        <v>77</v>
      </c>
      <c r="B51" s="46">
        <v>95.28</v>
      </c>
      <c r="C51" s="202">
        <v>512.16999999999996</v>
      </c>
      <c r="D51" s="202">
        <v>329.39</v>
      </c>
      <c r="E51" s="202">
        <v>1097.1199999999999</v>
      </c>
      <c r="F51" s="202">
        <v>359.98</v>
      </c>
      <c r="G51" s="202">
        <v>186.74000000000004</v>
      </c>
      <c r="H51" s="202">
        <v>103.10999999999999</v>
      </c>
      <c r="I51" s="202">
        <v>197.02</v>
      </c>
      <c r="J51" s="202">
        <v>149.85</v>
      </c>
      <c r="K51" s="202">
        <v>70.15000000000002</v>
      </c>
      <c r="L51" s="202">
        <v>335.64999999999986</v>
      </c>
      <c r="M51" s="139">
        <v>46.04</v>
      </c>
      <c r="N51" s="76">
        <f>IF(M51="","",(M51-L51)/L51)</f>
        <v>-0.86283330850588402</v>
      </c>
      <c r="P51" s="134" t="s">
        <v>77</v>
      </c>
      <c r="Q51" s="46">
        <v>29.815000000000005</v>
      </c>
      <c r="R51" s="202">
        <v>149.20400000000001</v>
      </c>
      <c r="S51" s="202">
        <v>122.17799999999998</v>
      </c>
      <c r="T51" s="202">
        <v>109.56100000000001</v>
      </c>
      <c r="U51" s="202">
        <v>97.120999999999995</v>
      </c>
      <c r="V51" s="202">
        <v>99.907999999999987</v>
      </c>
      <c r="W51" s="202">
        <v>68.53</v>
      </c>
      <c r="X51" s="202">
        <v>118.282</v>
      </c>
      <c r="Y51" s="202">
        <v>104.797</v>
      </c>
      <c r="Z51" s="202">
        <v>234.49399999999994</v>
      </c>
      <c r="AA51" s="202">
        <v>210.21300000000002</v>
      </c>
      <c r="AB51" s="139">
        <v>40.800000000000004</v>
      </c>
      <c r="AC51" s="76">
        <f>IF(AB51="","",(AB51-AA51)/AA51)</f>
        <v>-0.80591114726491697</v>
      </c>
      <c r="AE51" s="151">
        <f t="shared" ref="AE51:AE60" si="132">(Q51/B51)*10</f>
        <v>3.1291981528127626</v>
      </c>
      <c r="AF51" s="205">
        <f t="shared" ref="AF51:AF60" si="133">(R51/C51)*10</f>
        <v>2.9131733604076775</v>
      </c>
      <c r="AG51" s="205">
        <f t="shared" ref="AG51:AG60" si="134">(S51/D51)*10</f>
        <v>3.7092200734691394</v>
      </c>
      <c r="AH51" s="205">
        <f t="shared" ref="AH51:AH60" si="135">(T51/E51)*10</f>
        <v>0.99862366924310941</v>
      </c>
      <c r="AI51" s="205">
        <f t="shared" ref="AI51:AI60" si="136">(U51/F51)*10</f>
        <v>2.6979554419689982</v>
      </c>
      <c r="AJ51" s="205">
        <f t="shared" ref="AJ51:AJ60" si="137">(V51/G51)*10</f>
        <v>5.3501124558209252</v>
      </c>
      <c r="AK51" s="205">
        <f t="shared" ref="AK51:AK60" si="138">(W51/H51)*10</f>
        <v>6.6463000678886637</v>
      </c>
      <c r="AL51" s="205">
        <f t="shared" ref="AL51:AL60" si="139">(X51/I51)*10</f>
        <v>6.0035529387879389</v>
      </c>
      <c r="AM51" s="205">
        <f t="shared" ref="AM51:AM60" si="140">(Y51/J51)*10</f>
        <v>6.99346012679346</v>
      </c>
      <c r="AN51" s="205">
        <f t="shared" ref="AN51:AP60" si="141">(Z51/K51)*10</f>
        <v>33.427512473271541</v>
      </c>
      <c r="AO51" s="205">
        <f t="shared" si="141"/>
        <v>6.2628631014449612</v>
      </c>
      <c r="AP51" s="205">
        <f t="shared" si="141"/>
        <v>8.8618592528236331</v>
      </c>
      <c r="AQ51" s="76">
        <f>IF(AP51="","",(AP51-AO51)/AO51)</f>
        <v>0.41498530452933485</v>
      </c>
      <c r="AS51" s="135"/>
      <c r="AT51" s="135"/>
    </row>
    <row r="52" spans="1:46" ht="20.100000000000001" customHeight="1" x14ac:dyDescent="0.25">
      <c r="A52" s="148" t="s">
        <v>78</v>
      </c>
      <c r="B52" s="25">
        <v>321.11</v>
      </c>
      <c r="C52" s="203">
        <v>100.60000000000001</v>
      </c>
      <c r="D52" s="203">
        <v>100.41000000000001</v>
      </c>
      <c r="E52" s="203">
        <v>382.40000000000003</v>
      </c>
      <c r="F52" s="203">
        <v>109.25</v>
      </c>
      <c r="G52" s="203">
        <v>49.88</v>
      </c>
      <c r="H52" s="203">
        <v>109.05999999999999</v>
      </c>
      <c r="I52" s="203">
        <v>459.19</v>
      </c>
      <c r="J52" s="203">
        <v>210.03</v>
      </c>
      <c r="K52" s="203">
        <v>217.20000000000002</v>
      </c>
      <c r="L52" s="203">
        <v>194.14</v>
      </c>
      <c r="M52" s="3">
        <v>91.550000000000026</v>
      </c>
      <c r="N52" s="67">
        <f t="shared" ref="N52:N67" si="142">IF(M52="","",(M52-L52)/L52)</f>
        <v>-0.52843308952302448</v>
      </c>
      <c r="P52" s="134" t="s">
        <v>78</v>
      </c>
      <c r="Q52" s="25">
        <v>106.98100000000001</v>
      </c>
      <c r="R52" s="203">
        <v>32.087000000000003</v>
      </c>
      <c r="S52" s="203">
        <v>68.099000000000004</v>
      </c>
      <c r="T52" s="203">
        <v>95.572999999999993</v>
      </c>
      <c r="U52" s="203">
        <v>79.214999999999989</v>
      </c>
      <c r="V52" s="203">
        <v>14.875999999999999</v>
      </c>
      <c r="W52" s="203">
        <v>102.047</v>
      </c>
      <c r="X52" s="203">
        <v>223.39400000000003</v>
      </c>
      <c r="Y52" s="203">
        <v>153.98099999999999</v>
      </c>
      <c r="Z52" s="203">
        <v>117.78500000000003</v>
      </c>
      <c r="AA52" s="203">
        <v>729.51499999999976</v>
      </c>
      <c r="AB52" s="3">
        <v>150.98500000000001</v>
      </c>
      <c r="AC52" s="67">
        <f t="shared" ref="AC52:AC67" si="143">IF(AB52="","",(AB52-AA52)/AA52)</f>
        <v>-0.7930337278877061</v>
      </c>
      <c r="AE52" s="152">
        <f t="shared" si="132"/>
        <v>3.3315997633209804</v>
      </c>
      <c r="AF52" s="206">
        <f t="shared" si="133"/>
        <v>3.1895626242544735</v>
      </c>
      <c r="AG52" s="206">
        <f t="shared" si="134"/>
        <v>6.7820934169903389</v>
      </c>
      <c r="AH52" s="206">
        <f t="shared" si="135"/>
        <v>2.4992939330543926</v>
      </c>
      <c r="AI52" s="206">
        <f t="shared" si="136"/>
        <v>7.2508009153318067</v>
      </c>
      <c r="AJ52" s="206">
        <f t="shared" si="137"/>
        <v>2.9823576583801121</v>
      </c>
      <c r="AK52" s="206">
        <f t="shared" si="138"/>
        <v>9.3569594718503577</v>
      </c>
      <c r="AL52" s="206">
        <f t="shared" si="139"/>
        <v>4.8649578605805885</v>
      </c>
      <c r="AM52" s="206">
        <f t="shared" si="140"/>
        <v>7.3313812312526778</v>
      </c>
      <c r="AN52" s="206">
        <f t="shared" si="141"/>
        <v>5.4228821362799273</v>
      </c>
      <c r="AO52" s="206">
        <f t="shared" si="141"/>
        <v>37.576748738024094</v>
      </c>
      <c r="AP52" s="206">
        <f t="shared" ref="AP52" si="144">(AB52/M52)*10</f>
        <v>16.492080830147458</v>
      </c>
      <c r="AQ52" s="67">
        <f>IF(AP52="","",(AP52-AO52)/AO52)</f>
        <v>-0.5611094258014121</v>
      </c>
      <c r="AS52" s="135"/>
      <c r="AT52" s="135"/>
    </row>
    <row r="53" spans="1:46" ht="20.100000000000001" customHeight="1" x14ac:dyDescent="0.25">
      <c r="A53" s="148" t="s">
        <v>79</v>
      </c>
      <c r="B53" s="25">
        <v>94.44</v>
      </c>
      <c r="C53" s="203">
        <v>412.02000000000004</v>
      </c>
      <c r="D53" s="203">
        <v>20.839999999999996</v>
      </c>
      <c r="E53" s="203">
        <v>99.119999999999976</v>
      </c>
      <c r="F53" s="203">
        <v>153.96</v>
      </c>
      <c r="G53" s="203">
        <v>19.999999999999996</v>
      </c>
      <c r="H53" s="203">
        <v>65.94</v>
      </c>
      <c r="I53" s="203">
        <v>25.840000000000003</v>
      </c>
      <c r="J53" s="203">
        <v>3.52</v>
      </c>
      <c r="K53" s="203">
        <v>37.489999999999995</v>
      </c>
      <c r="L53" s="203">
        <v>136.80000000000004</v>
      </c>
      <c r="M53" s="3">
        <v>285.74999999999989</v>
      </c>
      <c r="N53" s="67">
        <f t="shared" si="142"/>
        <v>1.0888157894736827</v>
      </c>
      <c r="P53" s="134" t="s">
        <v>79</v>
      </c>
      <c r="Q53" s="25">
        <v>39.945</v>
      </c>
      <c r="R53" s="203">
        <v>210.15600000000001</v>
      </c>
      <c r="S53" s="203">
        <v>21.706999999999997</v>
      </c>
      <c r="T53" s="203">
        <v>27.781999999999996</v>
      </c>
      <c r="U53" s="203">
        <v>90.24</v>
      </c>
      <c r="V53" s="203">
        <v>14.796000000000001</v>
      </c>
      <c r="W53" s="203">
        <v>59.37299999999999</v>
      </c>
      <c r="X53" s="203">
        <v>51.395000000000003</v>
      </c>
      <c r="Y53" s="203">
        <v>48.673000000000002</v>
      </c>
      <c r="Z53" s="203">
        <v>73.152999999999977</v>
      </c>
      <c r="AA53" s="203">
        <v>92.289999999999978</v>
      </c>
      <c r="AB53" s="3">
        <v>189.25800000000004</v>
      </c>
      <c r="AC53" s="67">
        <f t="shared" si="143"/>
        <v>1.0506880485426382</v>
      </c>
      <c r="AE53" s="152">
        <f t="shared" si="132"/>
        <v>4.2296696315120714</v>
      </c>
      <c r="AF53" s="206">
        <f t="shared" si="133"/>
        <v>5.1006261831949908</v>
      </c>
      <c r="AG53" s="206">
        <f t="shared" si="134"/>
        <v>10.416026871401151</v>
      </c>
      <c r="AH53" s="206">
        <f t="shared" si="135"/>
        <v>2.8028652138821637</v>
      </c>
      <c r="AI53" s="206">
        <f t="shared" si="136"/>
        <v>5.8612626656274349</v>
      </c>
      <c r="AJ53" s="206">
        <f t="shared" si="137"/>
        <v>7.3980000000000024</v>
      </c>
      <c r="AK53" s="206">
        <f t="shared" si="138"/>
        <v>9.0040946314831647</v>
      </c>
      <c r="AL53" s="206">
        <f t="shared" si="139"/>
        <v>19.889705882352938</v>
      </c>
      <c r="AM53" s="206">
        <f t="shared" si="140"/>
        <v>138.27556818181819</v>
      </c>
      <c r="AN53" s="206">
        <f t="shared" si="141"/>
        <v>19.512670045345423</v>
      </c>
      <c r="AO53" s="206">
        <f t="shared" si="141"/>
        <v>6.7463450292397624</v>
      </c>
      <c r="AP53" s="206">
        <f t="shared" ref="AP53" si="145">(AB53/M53)*10</f>
        <v>6.6232020997375365</v>
      </c>
      <c r="AQ53" s="67">
        <f>IF(AP53="","",(AP53-AO53)/AO53)</f>
        <v>-1.8253280697696952E-2</v>
      </c>
      <c r="AS53" s="135"/>
      <c r="AT53" s="135"/>
    </row>
    <row r="54" spans="1:46" ht="20.100000000000001" customHeight="1" x14ac:dyDescent="0.25">
      <c r="A54" s="148" t="s">
        <v>80</v>
      </c>
      <c r="B54" s="25">
        <v>449.70000000000005</v>
      </c>
      <c r="C54" s="203">
        <v>201.03000000000003</v>
      </c>
      <c r="D54" s="203">
        <v>32.190000000000005</v>
      </c>
      <c r="E54" s="203">
        <v>433.89999999999986</v>
      </c>
      <c r="F54" s="203">
        <v>116.07000000000001</v>
      </c>
      <c r="G54" s="203">
        <v>102.54</v>
      </c>
      <c r="H54" s="203">
        <v>105.56000000000002</v>
      </c>
      <c r="I54" s="203">
        <v>10.379999999999999</v>
      </c>
      <c r="J54" s="203">
        <v>20.22</v>
      </c>
      <c r="K54" s="203">
        <v>269.05999999999989</v>
      </c>
      <c r="L54" s="203">
        <v>11.549999999999999</v>
      </c>
      <c r="M54" s="3">
        <v>229.1400000000001</v>
      </c>
      <c r="N54" s="67">
        <f t="shared" si="142"/>
        <v>18.838961038961049</v>
      </c>
      <c r="P54" s="134" t="s">
        <v>80</v>
      </c>
      <c r="Q54" s="25">
        <v>85.614000000000019</v>
      </c>
      <c r="R54" s="203">
        <v>92.996999999999986</v>
      </c>
      <c r="S54" s="203">
        <v>30.552</v>
      </c>
      <c r="T54" s="203">
        <v>154.78400000000005</v>
      </c>
      <c r="U54" s="203">
        <v>82.786999999999978</v>
      </c>
      <c r="V54" s="203">
        <v>74.756</v>
      </c>
      <c r="W54" s="203">
        <v>80.057000000000002</v>
      </c>
      <c r="X54" s="203">
        <v>55.018000000000008</v>
      </c>
      <c r="Y54" s="203">
        <v>24.623000000000001</v>
      </c>
      <c r="Z54" s="203">
        <v>122.39999999999998</v>
      </c>
      <c r="AA54" s="203">
        <v>30.440999999999995</v>
      </c>
      <c r="AB54" s="3">
        <v>199.78800000000004</v>
      </c>
      <c r="AC54" s="67">
        <f t="shared" si="143"/>
        <v>5.5631221050556832</v>
      </c>
      <c r="AE54" s="152">
        <f t="shared" si="132"/>
        <v>1.9038025350233492</v>
      </c>
      <c r="AF54" s="206">
        <f t="shared" si="133"/>
        <v>4.6260259662736889</v>
      </c>
      <c r="AG54" s="206">
        <f t="shared" si="134"/>
        <v>9.4911463187325236</v>
      </c>
      <c r="AH54" s="206">
        <f t="shared" si="135"/>
        <v>3.5672735653376373</v>
      </c>
      <c r="AI54" s="206">
        <f t="shared" si="136"/>
        <v>7.1325062462307205</v>
      </c>
      <c r="AJ54" s="206">
        <f t="shared" si="137"/>
        <v>7.2904232494636236</v>
      </c>
      <c r="AK54" s="206">
        <f t="shared" si="138"/>
        <v>7.5840280409245917</v>
      </c>
      <c r="AL54" s="206">
        <f t="shared" si="139"/>
        <v>53.003853564547221</v>
      </c>
      <c r="AM54" s="206">
        <f t="shared" si="140"/>
        <v>12.177546983184966</v>
      </c>
      <c r="AN54" s="206">
        <f t="shared" si="141"/>
        <v>4.5491711885824735</v>
      </c>
      <c r="AO54" s="206">
        <f t="shared" si="141"/>
        <v>26.355844155844153</v>
      </c>
      <c r="AP54" s="206">
        <f t="shared" ref="AP54" si="146">(AB54/M54)*10</f>
        <v>8.7190363969625544</v>
      </c>
      <c r="AQ54" s="67">
        <f>IF(AP54="","",(AP54-AO54)/AO54)</f>
        <v>-0.66918015050452506</v>
      </c>
      <c r="AS54" s="135"/>
      <c r="AT54" s="135"/>
    </row>
    <row r="55" spans="1:46" ht="20.100000000000001" customHeight="1" x14ac:dyDescent="0.25">
      <c r="A55" s="148" t="s">
        <v>81</v>
      </c>
      <c r="B55" s="25">
        <v>115.13000000000001</v>
      </c>
      <c r="C55" s="203">
        <v>87.89</v>
      </c>
      <c r="D55" s="203">
        <v>385.15999999999991</v>
      </c>
      <c r="E55" s="203">
        <v>4.24</v>
      </c>
      <c r="F55" s="203">
        <v>1094.3</v>
      </c>
      <c r="G55" s="203">
        <v>355.73999999999995</v>
      </c>
      <c r="H55" s="203">
        <v>257.62</v>
      </c>
      <c r="I55" s="203">
        <v>23.620000000000005</v>
      </c>
      <c r="J55" s="203">
        <v>291.12</v>
      </c>
      <c r="K55" s="203">
        <v>420.21999999999991</v>
      </c>
      <c r="L55" s="203">
        <v>106.44999999999997</v>
      </c>
      <c r="M55" s="3">
        <v>276.9199999999999</v>
      </c>
      <c r="N55" s="67">
        <f t="shared" si="142"/>
        <v>1.6014091122592762</v>
      </c>
      <c r="P55" s="134" t="s">
        <v>81</v>
      </c>
      <c r="Q55" s="25">
        <v>36.316000000000003</v>
      </c>
      <c r="R55" s="203">
        <v>16.928000000000001</v>
      </c>
      <c r="S55" s="203">
        <v>146.25000000000003</v>
      </c>
      <c r="T55" s="203">
        <v>10.174000000000001</v>
      </c>
      <c r="U55" s="203">
        <v>189.64499999999995</v>
      </c>
      <c r="V55" s="203">
        <v>141.92499999999998</v>
      </c>
      <c r="W55" s="203">
        <v>147.154</v>
      </c>
      <c r="X55" s="203">
        <v>82.36399999999999</v>
      </c>
      <c r="Y55" s="203">
        <v>196.86600000000001</v>
      </c>
      <c r="Z55" s="203">
        <v>168.61099999999996</v>
      </c>
      <c r="AA55" s="203">
        <v>50.588999999999999</v>
      </c>
      <c r="AB55" s="3">
        <v>769.01500000000044</v>
      </c>
      <c r="AC55" s="67">
        <f t="shared" si="143"/>
        <v>14.201229516298017</v>
      </c>
      <c r="AE55" s="152">
        <f t="shared" si="132"/>
        <v>3.1543472596195605</v>
      </c>
      <c r="AF55" s="206">
        <f t="shared" si="133"/>
        <v>1.9260439185345319</v>
      </c>
      <c r="AG55" s="206">
        <f t="shared" si="134"/>
        <v>3.7971232734448042</v>
      </c>
      <c r="AH55" s="206">
        <f t="shared" si="135"/>
        <v>23.995283018867926</v>
      </c>
      <c r="AI55" s="206">
        <f t="shared" si="136"/>
        <v>1.7330256785159459</v>
      </c>
      <c r="AJ55" s="206">
        <f t="shared" si="137"/>
        <v>3.9895710350255804</v>
      </c>
      <c r="AK55" s="206">
        <f t="shared" si="138"/>
        <v>5.7120565173511375</v>
      </c>
      <c r="AL55" s="206">
        <f t="shared" si="139"/>
        <v>34.870448772226915</v>
      </c>
      <c r="AM55" s="206">
        <f t="shared" si="140"/>
        <v>6.7623660346248968</v>
      </c>
      <c r="AN55" s="206">
        <f t="shared" si="141"/>
        <v>4.0124458616914946</v>
      </c>
      <c r="AO55" s="206">
        <f t="shared" si="141"/>
        <v>4.7523720056364498</v>
      </c>
      <c r="AP55" s="206">
        <f t="shared" ref="AP55" si="147">(AB55/M55)*10</f>
        <v>27.770294669940803</v>
      </c>
      <c r="AQ55" s="67">
        <f t="shared" ref="AQ55" si="148">IF(AP55="","",(AP55-AO55)/AO55)</f>
        <v>4.8434597790333829</v>
      </c>
      <c r="AS55" s="135"/>
      <c r="AT55" s="135"/>
    </row>
    <row r="56" spans="1:46" ht="20.100000000000001" customHeight="1" x14ac:dyDescent="0.25">
      <c r="A56" s="148" t="s">
        <v>82</v>
      </c>
      <c r="B56" s="25">
        <v>87.69</v>
      </c>
      <c r="C56" s="203">
        <v>193.86</v>
      </c>
      <c r="D56" s="203">
        <v>760.19999999999993</v>
      </c>
      <c r="E56" s="203">
        <v>201.37000000000003</v>
      </c>
      <c r="F56" s="203">
        <v>0.83</v>
      </c>
      <c r="G56" s="203">
        <v>312.90000000000003</v>
      </c>
      <c r="H56" s="203">
        <v>805.90999999999985</v>
      </c>
      <c r="I56" s="203">
        <v>97.779999999999973</v>
      </c>
      <c r="J56" s="203">
        <v>379.49</v>
      </c>
      <c r="K56" s="203">
        <v>205.07999999999998</v>
      </c>
      <c r="L56" s="203">
        <v>75.45999999999998</v>
      </c>
      <c r="M56" s="3">
        <v>81.110000000000014</v>
      </c>
      <c r="N56" s="67">
        <f t="shared" si="142"/>
        <v>7.4874105486350859E-2</v>
      </c>
      <c r="P56" s="134" t="s">
        <v>82</v>
      </c>
      <c r="Q56" s="25">
        <v>50.512</v>
      </c>
      <c r="R56" s="203">
        <v>76.984999999999985</v>
      </c>
      <c r="S56" s="203">
        <v>140.74100000000001</v>
      </c>
      <c r="T56" s="203">
        <v>108.19399999999999</v>
      </c>
      <c r="U56" s="203">
        <v>2.327</v>
      </c>
      <c r="V56" s="203">
        <v>108.241</v>
      </c>
      <c r="W56" s="203">
        <v>89.242999999999995</v>
      </c>
      <c r="X56" s="203">
        <v>81.237000000000023</v>
      </c>
      <c r="Y56" s="203">
        <v>251.595</v>
      </c>
      <c r="Z56" s="203">
        <v>116.065</v>
      </c>
      <c r="AA56" s="203">
        <v>70.181000000000012</v>
      </c>
      <c r="AB56" s="3">
        <v>156.5320000000001</v>
      </c>
      <c r="AC56" s="67">
        <f t="shared" si="143"/>
        <v>1.2304042404639441</v>
      </c>
      <c r="AE56" s="152">
        <f t="shared" si="132"/>
        <v>5.7602919375071266</v>
      </c>
      <c r="AF56" s="206">
        <f t="shared" si="133"/>
        <v>3.9711647580728346</v>
      </c>
      <c r="AG56" s="206">
        <f t="shared" si="134"/>
        <v>1.8513680610365695</v>
      </c>
      <c r="AH56" s="206">
        <f t="shared" si="135"/>
        <v>5.3728956646968253</v>
      </c>
      <c r="AI56" s="206">
        <f t="shared" si="136"/>
        <v>28.036144578313255</v>
      </c>
      <c r="AJ56" s="206">
        <f t="shared" si="137"/>
        <v>3.4592841163310957</v>
      </c>
      <c r="AK56" s="206">
        <f t="shared" si="138"/>
        <v>1.1073569008946409</v>
      </c>
      <c r="AL56" s="206">
        <f t="shared" si="139"/>
        <v>8.3081407240744571</v>
      </c>
      <c r="AM56" s="206">
        <f t="shared" si="140"/>
        <v>6.629818967561727</v>
      </c>
      <c r="AN56" s="206">
        <f t="shared" si="141"/>
        <v>5.6594987322020671</v>
      </c>
      <c r="AO56" s="206">
        <f t="shared" si="141"/>
        <v>9.3004240657301924</v>
      </c>
      <c r="AP56" s="206">
        <f t="shared" ref="AP56" si="149">(AB56/M56)*10</f>
        <v>19.298730119590687</v>
      </c>
      <c r="AQ56" s="67">
        <f t="shared" ref="AQ56" si="150">IF(AP56="","",(AP56-AO56)/AO56)</f>
        <v>1.0750376523906935</v>
      </c>
      <c r="AS56" s="135"/>
      <c r="AT56" s="135"/>
    </row>
    <row r="57" spans="1:46" ht="20.100000000000001" customHeight="1" x14ac:dyDescent="0.25">
      <c r="A57" s="148" t="s">
        <v>83</v>
      </c>
      <c r="B57" s="25">
        <v>303.20000000000005</v>
      </c>
      <c r="C57" s="203">
        <v>239.99999999999997</v>
      </c>
      <c r="D57" s="203">
        <v>243.11000000000004</v>
      </c>
      <c r="E57" s="203">
        <v>240.37</v>
      </c>
      <c r="F57" s="203">
        <v>134.97000000000006</v>
      </c>
      <c r="G57" s="203">
        <v>337.20000000000005</v>
      </c>
      <c r="H57" s="203">
        <v>84.99</v>
      </c>
      <c r="I57" s="203">
        <v>171.96000000000004</v>
      </c>
      <c r="J57" s="203">
        <v>42.18</v>
      </c>
      <c r="K57" s="203">
        <v>176.78999999999996</v>
      </c>
      <c r="L57" s="203">
        <v>288.82999999999993</v>
      </c>
      <c r="M57" s="3">
        <v>91.440000000000012</v>
      </c>
      <c r="N57" s="67">
        <f t="shared" si="142"/>
        <v>-0.68341238790984304</v>
      </c>
      <c r="P57" s="134" t="s">
        <v>83</v>
      </c>
      <c r="Q57" s="25">
        <v>101.88200000000002</v>
      </c>
      <c r="R57" s="203">
        <v>208.25</v>
      </c>
      <c r="S57" s="203">
        <v>120.58900000000001</v>
      </c>
      <c r="T57" s="203">
        <v>63.236000000000004</v>
      </c>
      <c r="U57" s="203">
        <v>133.27200000000002</v>
      </c>
      <c r="V57" s="203">
        <v>88.903999999999996</v>
      </c>
      <c r="W57" s="203">
        <v>66.512999999999991</v>
      </c>
      <c r="X57" s="203">
        <v>161.839</v>
      </c>
      <c r="Y57" s="203">
        <v>69.402000000000001</v>
      </c>
      <c r="Z57" s="203">
        <v>109.84300000000002</v>
      </c>
      <c r="AA57" s="203">
        <v>111.27</v>
      </c>
      <c r="AB57" s="3">
        <v>115.04100000000001</v>
      </c>
      <c r="AC57" s="67">
        <f t="shared" si="143"/>
        <v>3.3890536532758295E-2</v>
      </c>
      <c r="AE57" s="152">
        <f t="shared" si="132"/>
        <v>3.3602242744063329</v>
      </c>
      <c r="AF57" s="206">
        <f t="shared" si="133"/>
        <v>8.6770833333333339</v>
      </c>
      <c r="AG57" s="206">
        <f t="shared" si="134"/>
        <v>4.960264900662251</v>
      </c>
      <c r="AH57" s="206">
        <f t="shared" si="135"/>
        <v>2.6307775512751173</v>
      </c>
      <c r="AI57" s="206">
        <f t="shared" si="136"/>
        <v>9.8741942653923065</v>
      </c>
      <c r="AJ57" s="206">
        <f t="shared" si="137"/>
        <v>2.636536180308422</v>
      </c>
      <c r="AK57" s="206">
        <f t="shared" si="138"/>
        <v>7.8259795270031765</v>
      </c>
      <c r="AL57" s="206">
        <f t="shared" si="139"/>
        <v>9.4114328913700831</v>
      </c>
      <c r="AM57" s="206">
        <f t="shared" si="140"/>
        <v>16.453769559032718</v>
      </c>
      <c r="AN57" s="206">
        <f t="shared" si="141"/>
        <v>6.2131907913343545</v>
      </c>
      <c r="AO57" s="206">
        <f t="shared" si="141"/>
        <v>3.8524391510577165</v>
      </c>
      <c r="AP57" s="206">
        <f t="shared" ref="AP57" si="151">(AB57/M57)*10</f>
        <v>12.581036745406823</v>
      </c>
      <c r="AQ57" s="67">
        <f t="shared" ref="AQ57" si="152">IF(AP57="","",(AP57-AO57)/AO57)</f>
        <v>2.2657327610100224</v>
      </c>
      <c r="AS57" s="135"/>
      <c r="AT57" s="135"/>
    </row>
    <row r="58" spans="1:46" ht="20.100000000000001" customHeight="1" x14ac:dyDescent="0.25">
      <c r="A58" s="148" t="s">
        <v>84</v>
      </c>
      <c r="B58" s="25">
        <v>733.11</v>
      </c>
      <c r="C58" s="203">
        <v>19</v>
      </c>
      <c r="D58" s="203">
        <v>777.31</v>
      </c>
      <c r="E58" s="203">
        <v>199.58</v>
      </c>
      <c r="F58" s="203">
        <v>112.44000000000001</v>
      </c>
      <c r="G58" s="203">
        <v>335.96999999999997</v>
      </c>
      <c r="H58" s="203">
        <v>208.92000000000002</v>
      </c>
      <c r="I58" s="203">
        <v>156.26000000000005</v>
      </c>
      <c r="J58" s="203">
        <v>103.26</v>
      </c>
      <c r="K58" s="203">
        <v>2.9099999999999993</v>
      </c>
      <c r="L58" s="203">
        <v>52.440000000000005</v>
      </c>
      <c r="M58" s="3">
        <v>49.300000000000004</v>
      </c>
      <c r="N58" s="67">
        <f t="shared" si="142"/>
        <v>-5.9877955758962632E-2</v>
      </c>
      <c r="P58" s="134" t="s">
        <v>84</v>
      </c>
      <c r="Q58" s="25">
        <v>248.68200000000002</v>
      </c>
      <c r="R58" s="203">
        <v>13.135</v>
      </c>
      <c r="S58" s="203">
        <v>170.39499999999998</v>
      </c>
      <c r="T58" s="203">
        <v>85.355999999999995</v>
      </c>
      <c r="U58" s="203">
        <v>57.158000000000001</v>
      </c>
      <c r="V58" s="203">
        <v>62.073999999999998</v>
      </c>
      <c r="W58" s="203">
        <v>182.14699999999996</v>
      </c>
      <c r="X58" s="203">
        <v>90.742000000000004</v>
      </c>
      <c r="Y58" s="203">
        <v>92.774000000000001</v>
      </c>
      <c r="Z58" s="203">
        <v>20.315999999999999</v>
      </c>
      <c r="AA58" s="203">
        <v>52.984999999999999</v>
      </c>
      <c r="AB58" s="3">
        <v>98.681000000000012</v>
      </c>
      <c r="AC58" s="67">
        <f t="shared" si="143"/>
        <v>0.86243276398980873</v>
      </c>
      <c r="AE58" s="152">
        <f t="shared" si="132"/>
        <v>3.3921512460613008</v>
      </c>
      <c r="AF58" s="206">
        <f t="shared" si="133"/>
        <v>6.9131578947368419</v>
      </c>
      <c r="AG58" s="206">
        <f t="shared" si="134"/>
        <v>2.1921112554836548</v>
      </c>
      <c r="AH58" s="206">
        <f t="shared" si="135"/>
        <v>4.2767812406052705</v>
      </c>
      <c r="AI58" s="206">
        <f t="shared" si="136"/>
        <v>5.0834222696549265</v>
      </c>
      <c r="AJ58" s="206">
        <f t="shared" si="137"/>
        <v>1.8476054409619906</v>
      </c>
      <c r="AK58" s="206">
        <f t="shared" si="138"/>
        <v>8.7185046907907306</v>
      </c>
      <c r="AL58" s="206">
        <f t="shared" si="139"/>
        <v>5.8071163445539478</v>
      </c>
      <c r="AM58" s="206">
        <f t="shared" si="140"/>
        <v>8.9845051326748013</v>
      </c>
      <c r="AN58" s="206">
        <f t="shared" si="141"/>
        <v>69.814432989690744</v>
      </c>
      <c r="AO58" s="206">
        <f t="shared" si="141"/>
        <v>10.103928299008389</v>
      </c>
      <c r="AP58" s="206">
        <f t="shared" ref="AP58" si="153">(AB58/M58)*10</f>
        <v>20.016430020283977</v>
      </c>
      <c r="AQ58" s="67">
        <f t="shared" ref="AQ58" si="154">IF(AP58="","",(AP58-AO58)/AO58)</f>
        <v>0.98105424226421034</v>
      </c>
      <c r="AS58" s="135"/>
      <c r="AT58" s="135"/>
    </row>
    <row r="59" spans="1:46" ht="20.100000000000001" customHeight="1" x14ac:dyDescent="0.25">
      <c r="A59" s="148" t="s">
        <v>85</v>
      </c>
      <c r="B59" s="25">
        <v>75.409999999999982</v>
      </c>
      <c r="C59" s="203">
        <v>202.55</v>
      </c>
      <c r="D59" s="203">
        <v>126.27000000000001</v>
      </c>
      <c r="E59" s="203">
        <v>192.72</v>
      </c>
      <c r="F59" s="203">
        <v>183.71</v>
      </c>
      <c r="G59" s="203">
        <v>506.25</v>
      </c>
      <c r="H59" s="203">
        <v>278.89</v>
      </c>
      <c r="I59" s="203">
        <v>2.5899999999999994</v>
      </c>
      <c r="J59" s="203">
        <v>285.61</v>
      </c>
      <c r="K59" s="203">
        <v>32.119999999999997</v>
      </c>
      <c r="L59" s="203">
        <v>108.60000000000004</v>
      </c>
      <c r="M59" s="3">
        <v>358.15000000000009</v>
      </c>
      <c r="N59" s="67">
        <f t="shared" si="142"/>
        <v>2.297882136279926</v>
      </c>
      <c r="P59" s="134" t="s">
        <v>85</v>
      </c>
      <c r="Q59" s="25">
        <v>26.283999999999999</v>
      </c>
      <c r="R59" s="203">
        <v>140.136</v>
      </c>
      <c r="S59" s="203">
        <v>62.427000000000007</v>
      </c>
      <c r="T59" s="203">
        <v>148.22899999999998</v>
      </c>
      <c r="U59" s="203">
        <v>99.02600000000001</v>
      </c>
      <c r="V59" s="203">
        <v>189.15099999999995</v>
      </c>
      <c r="W59" s="203">
        <v>114.91000000000001</v>
      </c>
      <c r="X59" s="203">
        <v>15.391</v>
      </c>
      <c r="Y59" s="203">
        <v>141.86099999999999</v>
      </c>
      <c r="Z59" s="203">
        <v>88.779999999999987</v>
      </c>
      <c r="AA59" s="203">
        <v>72.782000000000011</v>
      </c>
      <c r="AB59" s="3">
        <v>256.71899999999999</v>
      </c>
      <c r="AC59" s="67">
        <f t="shared" si="143"/>
        <v>2.5272320079140442</v>
      </c>
      <c r="AE59" s="152">
        <f t="shared" si="132"/>
        <v>3.485479379392654</v>
      </c>
      <c r="AF59" s="206">
        <f t="shared" si="133"/>
        <v>6.9185880029622302</v>
      </c>
      <c r="AG59" s="206">
        <f t="shared" si="134"/>
        <v>4.9439296745070092</v>
      </c>
      <c r="AH59" s="206">
        <f t="shared" si="135"/>
        <v>7.6914176006641757</v>
      </c>
      <c r="AI59" s="206">
        <f t="shared" si="136"/>
        <v>5.3903434761308588</v>
      </c>
      <c r="AJ59" s="206">
        <f t="shared" si="137"/>
        <v>3.7363160493827152</v>
      </c>
      <c r="AK59" s="206">
        <f t="shared" si="138"/>
        <v>4.120262469073829</v>
      </c>
      <c r="AL59" s="206">
        <f t="shared" si="139"/>
        <v>59.42471042471044</v>
      </c>
      <c r="AM59" s="206">
        <f t="shared" si="140"/>
        <v>4.9669479359966386</v>
      </c>
      <c r="AN59" s="206">
        <f t="shared" si="141"/>
        <v>27.640099626400993</v>
      </c>
      <c r="AO59" s="206">
        <f t="shared" si="141"/>
        <v>6.7018416206261495</v>
      </c>
      <c r="AP59" s="206">
        <f t="shared" ref="AP59" si="155">(AB59/M59)*10</f>
        <v>7.1679184699148379</v>
      </c>
      <c r="AQ59" s="67">
        <f t="shared" ref="AQ59" si="156">IF(AP59="","",(AP59-AO59)/AO59)</f>
        <v>6.9544593213640149E-2</v>
      </c>
      <c r="AS59" s="135"/>
      <c r="AT59" s="135"/>
    </row>
    <row r="60" spans="1:46" ht="20.100000000000001" customHeight="1" x14ac:dyDescent="0.25">
      <c r="A60" s="148" t="s">
        <v>86</v>
      </c>
      <c r="B60" s="25">
        <v>240.72</v>
      </c>
      <c r="C60" s="203">
        <v>303.53000000000003</v>
      </c>
      <c r="D60" s="203">
        <v>1.4</v>
      </c>
      <c r="E60" s="203">
        <v>199.3</v>
      </c>
      <c r="F60" s="203">
        <v>162.61000000000001</v>
      </c>
      <c r="G60" s="203">
        <v>265.22999999999996</v>
      </c>
      <c r="H60" s="203">
        <v>74.89</v>
      </c>
      <c r="I60" s="203">
        <v>2.6999999999999997</v>
      </c>
      <c r="J60" s="203">
        <v>243.41</v>
      </c>
      <c r="K60" s="203">
        <v>162.79000000000005</v>
      </c>
      <c r="L60" s="203">
        <v>163.68000000000006</v>
      </c>
      <c r="M60" s="3">
        <v>162.26999999999998</v>
      </c>
      <c r="N60" s="67">
        <f t="shared" si="142"/>
        <v>-8.6143695014667728E-3</v>
      </c>
      <c r="P60" s="134" t="s">
        <v>86</v>
      </c>
      <c r="Q60" s="25">
        <v>80.941000000000003</v>
      </c>
      <c r="R60" s="203">
        <v>133.739</v>
      </c>
      <c r="S60" s="203">
        <v>0.89600000000000013</v>
      </c>
      <c r="T60" s="203">
        <v>99.911000000000001</v>
      </c>
      <c r="U60" s="203">
        <v>62.055999999999997</v>
      </c>
      <c r="V60" s="203">
        <v>42.978000000000009</v>
      </c>
      <c r="W60" s="203">
        <v>73.328000000000003</v>
      </c>
      <c r="X60" s="203">
        <v>7.7379999999999995</v>
      </c>
      <c r="Y60" s="203">
        <v>45.496000000000002</v>
      </c>
      <c r="Z60" s="203">
        <v>116.032</v>
      </c>
      <c r="AA60" s="203">
        <v>123.81899999999997</v>
      </c>
      <c r="AB60" s="3">
        <v>149.98599999999999</v>
      </c>
      <c r="AC60" s="67">
        <f t="shared" si="143"/>
        <v>0.21133267107632933</v>
      </c>
      <c r="AE60" s="152">
        <f t="shared" si="132"/>
        <v>3.3624543037554004</v>
      </c>
      <c r="AF60" s="206">
        <f t="shared" si="133"/>
        <v>4.4061213059664608</v>
      </c>
      <c r="AG60" s="206">
        <f t="shared" si="134"/>
        <v>6.4000000000000012</v>
      </c>
      <c r="AH60" s="206">
        <f t="shared" si="135"/>
        <v>5.0130958354239841</v>
      </c>
      <c r="AI60" s="206">
        <f t="shared" si="136"/>
        <v>3.816247463255642</v>
      </c>
      <c r="AJ60" s="206">
        <f t="shared" si="137"/>
        <v>1.6204049315688276</v>
      </c>
      <c r="AK60" s="206">
        <f t="shared" si="138"/>
        <v>9.7914274268927759</v>
      </c>
      <c r="AL60" s="206">
        <f t="shared" si="139"/>
        <v>28.659259259259258</v>
      </c>
      <c r="AM60" s="206">
        <f t="shared" si="140"/>
        <v>1.8691097325500186</v>
      </c>
      <c r="AN60" s="206">
        <f t="shared" si="141"/>
        <v>7.1277105473309144</v>
      </c>
      <c r="AO60" s="206">
        <f t="shared" si="141"/>
        <v>7.5646994134897314</v>
      </c>
      <c r="AP60" s="206">
        <f t="shared" ref="AP60" si="157">(AB60/M60)*10</f>
        <v>9.2429900782646222</v>
      </c>
      <c r="AQ60" s="67">
        <f t="shared" ref="AQ60" si="158">IF(AP60="","",(AP60-AO60)/AO60)</f>
        <v>0.22185820916850749</v>
      </c>
      <c r="AS60" s="135"/>
      <c r="AT60" s="135"/>
    </row>
    <row r="61" spans="1:46" ht="20.100000000000001" customHeight="1" x14ac:dyDescent="0.25">
      <c r="A61" s="148" t="s">
        <v>87</v>
      </c>
      <c r="B61" s="25">
        <v>134.53000000000003</v>
      </c>
      <c r="C61" s="203">
        <v>176.85999999999999</v>
      </c>
      <c r="D61" s="203">
        <v>203.78999999999996</v>
      </c>
      <c r="E61" s="203">
        <v>75.959999999999994</v>
      </c>
      <c r="F61" s="203">
        <v>86.76</v>
      </c>
      <c r="G61" s="203">
        <v>338.64999999999992</v>
      </c>
      <c r="H61" s="203">
        <v>107.72999999999999</v>
      </c>
      <c r="I61" s="203">
        <v>189.56000000000003</v>
      </c>
      <c r="J61" s="203">
        <v>163.63999999999999</v>
      </c>
      <c r="K61" s="203">
        <v>115.14999999999999</v>
      </c>
      <c r="L61" s="203">
        <v>280.90999999999991</v>
      </c>
      <c r="M61" s="3">
        <v>288.05999999999955</v>
      </c>
      <c r="N61" s="67">
        <f t="shared" si="142"/>
        <v>2.5452992061513077E-2</v>
      </c>
      <c r="P61" s="134" t="s">
        <v>87</v>
      </c>
      <c r="Q61" s="25">
        <v>62.047999999999995</v>
      </c>
      <c r="R61" s="203">
        <v>49.418999999999997</v>
      </c>
      <c r="S61" s="203">
        <v>115.30700000000002</v>
      </c>
      <c r="T61" s="203">
        <v>48.548999999999999</v>
      </c>
      <c r="U61" s="203">
        <v>60.350999999999999</v>
      </c>
      <c r="V61" s="203">
        <v>250.62000000000003</v>
      </c>
      <c r="W61" s="203">
        <v>66.029999999999987</v>
      </c>
      <c r="X61" s="203">
        <v>58.631000000000007</v>
      </c>
      <c r="Y61" s="203">
        <v>111.59399999999999</v>
      </c>
      <c r="Z61" s="203">
        <v>193.00300000000004</v>
      </c>
      <c r="AA61" s="203">
        <v>285.58600000000001</v>
      </c>
      <c r="AB61" s="3">
        <v>185.32599999999994</v>
      </c>
      <c r="AC61" s="67">
        <f t="shared" si="143"/>
        <v>-0.35106762936558539</v>
      </c>
      <c r="AE61" s="152">
        <f t="shared" ref="AE61:AF67" si="159">(Q61/B61)*10</f>
        <v>4.6122054560321102</v>
      </c>
      <c r="AF61" s="206">
        <f t="shared" si="159"/>
        <v>2.7942440348298092</v>
      </c>
      <c r="AG61" s="206">
        <f t="shared" ref="AG61:AM63" si="160">IF(S61="","",(S61/D61)*10)</f>
        <v>5.6581284655773123</v>
      </c>
      <c r="AH61" s="206">
        <f t="shared" si="160"/>
        <v>6.3913902053712492</v>
      </c>
      <c r="AI61" s="206">
        <f t="shared" si="160"/>
        <v>6.9560857538035954</v>
      </c>
      <c r="AJ61" s="206">
        <f t="shared" si="160"/>
        <v>7.400561051232839</v>
      </c>
      <c r="AK61" s="206">
        <f t="shared" si="160"/>
        <v>6.129211918685602</v>
      </c>
      <c r="AL61" s="206">
        <f t="shared" si="160"/>
        <v>3.0930048533445875</v>
      </c>
      <c r="AM61" s="206">
        <f t="shared" si="160"/>
        <v>6.8194817892935706</v>
      </c>
      <c r="AN61" s="206">
        <f t="shared" ref="AN61:AP63" si="161">IF(Z61="","",(Z61/K61)*10)</f>
        <v>16.76100738167608</v>
      </c>
      <c r="AO61" s="206">
        <f t="shared" si="161"/>
        <v>10.166459008223278</v>
      </c>
      <c r="AP61" s="206">
        <f t="shared" ref="AP61" si="162">(AB61/M61)*10</f>
        <v>6.4335902242588432</v>
      </c>
      <c r="AQ61" s="67">
        <f t="shared" ref="AQ61:AQ62" si="163">IF(AP61="","",(AP61-AO61)/AO61)</f>
        <v>-0.36717492107577016</v>
      </c>
      <c r="AS61" s="135"/>
      <c r="AT61" s="135"/>
    </row>
    <row r="62" spans="1:46" ht="20.100000000000001" customHeight="1" thickBot="1" x14ac:dyDescent="0.3">
      <c r="A62" s="149" t="s">
        <v>88</v>
      </c>
      <c r="B62" s="27">
        <v>93.24</v>
      </c>
      <c r="C62" s="204">
        <v>124.46000000000001</v>
      </c>
      <c r="D62" s="204">
        <v>113.12</v>
      </c>
      <c r="E62" s="204">
        <v>110.57000000000001</v>
      </c>
      <c r="F62" s="204">
        <v>72.960000000000008</v>
      </c>
      <c r="G62" s="204">
        <v>208.45</v>
      </c>
      <c r="H62" s="204">
        <v>87.240000000000009</v>
      </c>
      <c r="I62" s="204">
        <v>106.97</v>
      </c>
      <c r="J62" s="204">
        <v>115.36</v>
      </c>
      <c r="K62" s="204">
        <v>163.49999999999997</v>
      </c>
      <c r="L62" s="204">
        <v>144.71999999999991</v>
      </c>
      <c r="M62" s="150">
        <v>71.47</v>
      </c>
      <c r="N62" s="67">
        <f t="shared" si="142"/>
        <v>-0.50614980652294062</v>
      </c>
      <c r="P62" s="136" t="s">
        <v>88</v>
      </c>
      <c r="Q62" s="27">
        <v>30.416</v>
      </c>
      <c r="R62" s="204">
        <v>47.312999999999995</v>
      </c>
      <c r="S62" s="204">
        <v>23.595999999999997</v>
      </c>
      <c r="T62" s="204">
        <v>78.717000000000013</v>
      </c>
      <c r="U62" s="204">
        <v>56.821999999999996</v>
      </c>
      <c r="V62" s="204">
        <v>94.972999999999999</v>
      </c>
      <c r="W62" s="204">
        <v>72.218000000000018</v>
      </c>
      <c r="X62" s="204">
        <v>81.169000000000011</v>
      </c>
      <c r="Y62" s="204">
        <v>81.001999999999995</v>
      </c>
      <c r="Z62" s="204">
        <v>103.39299999999999</v>
      </c>
      <c r="AA62" s="204">
        <v>78.418999999999969</v>
      </c>
      <c r="AB62" s="150">
        <v>91.54000000000002</v>
      </c>
      <c r="AC62" s="67">
        <f t="shared" si="143"/>
        <v>0.16731914459506059</v>
      </c>
      <c r="AE62" s="152">
        <f t="shared" si="159"/>
        <v>3.2621192621192625</v>
      </c>
      <c r="AF62" s="206">
        <f t="shared" si="159"/>
        <v>3.8014623172103477</v>
      </c>
      <c r="AG62" s="206">
        <f t="shared" si="160"/>
        <v>2.0859264497878356</v>
      </c>
      <c r="AH62" s="206">
        <f t="shared" si="160"/>
        <v>7.1192005064664921</v>
      </c>
      <c r="AI62" s="206">
        <f t="shared" si="160"/>
        <v>7.7881030701754375</v>
      </c>
      <c r="AJ62" s="206">
        <f t="shared" si="160"/>
        <v>4.5561525545694419</v>
      </c>
      <c r="AK62" s="206">
        <f t="shared" si="160"/>
        <v>8.2780834479596539</v>
      </c>
      <c r="AL62" s="206">
        <f t="shared" si="160"/>
        <v>7.588015331401329</v>
      </c>
      <c r="AM62" s="206">
        <f t="shared" si="160"/>
        <v>7.0216712898751732</v>
      </c>
      <c r="AN62" s="206">
        <f t="shared" si="161"/>
        <v>6.3237308868501527</v>
      </c>
      <c r="AO62" s="206">
        <f t="shared" si="161"/>
        <v>5.4186705362078502</v>
      </c>
      <c r="AP62" s="206">
        <f t="shared" si="161"/>
        <v>12.808171260668814</v>
      </c>
      <c r="AQ62" s="67">
        <f t="shared" si="163"/>
        <v>1.3637110200895071</v>
      </c>
      <c r="AS62" s="135"/>
      <c r="AT62" s="135"/>
    </row>
    <row r="63" spans="1:46" ht="20.100000000000001" customHeight="1" thickBot="1" x14ac:dyDescent="0.3">
      <c r="A63" s="42" t="str">
        <f>A19</f>
        <v>jan-dez</v>
      </c>
      <c r="B63" s="222">
        <f>SUM(B51:B62)</f>
        <v>2743.56</v>
      </c>
      <c r="C63" s="223">
        <f t="shared" ref="C63:M63" si="164">SUM(C51:C62)</f>
        <v>2573.9700000000003</v>
      </c>
      <c r="D63" s="223">
        <f t="shared" si="164"/>
        <v>3093.1899999999996</v>
      </c>
      <c r="E63" s="223">
        <f t="shared" si="164"/>
        <v>3236.6499999999996</v>
      </c>
      <c r="F63" s="223">
        <f t="shared" si="164"/>
        <v>2587.84</v>
      </c>
      <c r="G63" s="223">
        <f t="shared" si="164"/>
        <v>3019.55</v>
      </c>
      <c r="H63" s="223">
        <f t="shared" si="164"/>
        <v>2289.8599999999997</v>
      </c>
      <c r="I63" s="223">
        <f t="shared" si="164"/>
        <v>1443.8700000000001</v>
      </c>
      <c r="J63" s="223">
        <f t="shared" si="164"/>
        <v>2007.6900000000003</v>
      </c>
      <c r="K63" s="223">
        <f t="shared" si="164"/>
        <v>1872.4599999999998</v>
      </c>
      <c r="L63" s="223">
        <f t="shared" si="164"/>
        <v>1899.2299999999996</v>
      </c>
      <c r="M63" s="224">
        <f t="shared" si="164"/>
        <v>2031.1999999999994</v>
      </c>
      <c r="N63" s="76">
        <f t="shared" si="142"/>
        <v>6.9486054874870251E-2</v>
      </c>
      <c r="P63" s="134"/>
      <c r="Q63" s="222">
        <f>SUM(Q51:Q62)</f>
        <v>899.43600000000015</v>
      </c>
      <c r="R63" s="223">
        <f t="shared" ref="R63:AB63" si="165">SUM(R51:R62)</f>
        <v>1170.3490000000002</v>
      </c>
      <c r="S63" s="223">
        <f t="shared" si="165"/>
        <v>1022.7370000000001</v>
      </c>
      <c r="T63" s="223">
        <f t="shared" si="165"/>
        <v>1030.066</v>
      </c>
      <c r="U63" s="223">
        <f t="shared" si="165"/>
        <v>1010.02</v>
      </c>
      <c r="V63" s="223">
        <f t="shared" si="165"/>
        <v>1183.202</v>
      </c>
      <c r="W63" s="223">
        <f t="shared" si="165"/>
        <v>1121.55</v>
      </c>
      <c r="X63" s="223">
        <f t="shared" si="165"/>
        <v>1027.1999999999998</v>
      </c>
      <c r="Y63" s="223">
        <f t="shared" si="165"/>
        <v>1322.6640000000002</v>
      </c>
      <c r="Z63" s="223">
        <f t="shared" si="165"/>
        <v>1463.875</v>
      </c>
      <c r="AA63" s="223">
        <f t="shared" si="165"/>
        <v>1908.0899999999995</v>
      </c>
      <c r="AB63" s="224">
        <f t="shared" si="165"/>
        <v>2403.6710000000007</v>
      </c>
      <c r="AC63" s="76">
        <f t="shared" si="143"/>
        <v>0.25972621836496257</v>
      </c>
      <c r="AE63" s="227">
        <f t="shared" si="159"/>
        <v>3.2783536718715833</v>
      </c>
      <c r="AF63" s="228">
        <f t="shared" si="159"/>
        <v>4.5468634055563975</v>
      </c>
      <c r="AG63" s="228">
        <f t="shared" si="160"/>
        <v>3.3064150601805906</v>
      </c>
      <c r="AH63" s="228">
        <f t="shared" si="160"/>
        <v>3.1825066040504844</v>
      </c>
      <c r="AI63" s="228">
        <f t="shared" si="160"/>
        <v>3.9029460863113634</v>
      </c>
      <c r="AJ63" s="228">
        <f t="shared" si="160"/>
        <v>3.9184712953916971</v>
      </c>
      <c r="AK63" s="228">
        <f t="shared" si="160"/>
        <v>4.8978976880682668</v>
      </c>
      <c r="AL63" s="228">
        <f t="shared" si="160"/>
        <v>7.1142138835213675</v>
      </c>
      <c r="AM63" s="228">
        <f t="shared" si="160"/>
        <v>6.5879891815967611</v>
      </c>
      <c r="AN63" s="228">
        <f t="shared" si="161"/>
        <v>7.8179240143981721</v>
      </c>
      <c r="AO63" s="228">
        <f t="shared" si="161"/>
        <v>10.046650484670103</v>
      </c>
      <c r="AP63" s="228">
        <f t="shared" si="161"/>
        <v>11.833748523040574</v>
      </c>
      <c r="AQ63" s="76">
        <f t="shared" ref="AQ63:AQ67" si="166">IF(AP63="","",(AP63-AO63)/AO63)</f>
        <v>0.17787998508531311</v>
      </c>
      <c r="AS63" s="135"/>
      <c r="AT63" s="135"/>
    </row>
    <row r="64" spans="1:46" ht="20.100000000000001" customHeight="1" x14ac:dyDescent="0.25">
      <c r="A64" s="148" t="s">
        <v>89</v>
      </c>
      <c r="B64" s="25">
        <f>SUM(B51:B53)</f>
        <v>510.83</v>
      </c>
      <c r="C64" s="203">
        <f>SUM(C51:C53)</f>
        <v>1024.79</v>
      </c>
      <c r="D64" s="203">
        <f>SUM(D51:D53)</f>
        <v>450.64</v>
      </c>
      <c r="E64" s="203">
        <f t="shared" ref="E64:I64" si="167">SUM(E51:E53)</f>
        <v>1578.6399999999999</v>
      </c>
      <c r="F64" s="203">
        <f t="shared" si="167"/>
        <v>623.19000000000005</v>
      </c>
      <c r="G64" s="203">
        <f t="shared" si="167"/>
        <v>256.62</v>
      </c>
      <c r="H64" s="203">
        <f t="shared" si="167"/>
        <v>278.10999999999996</v>
      </c>
      <c r="I64" s="203">
        <f t="shared" si="167"/>
        <v>682.05000000000007</v>
      </c>
      <c r="J64" s="203">
        <f t="shared" ref="J64:M64" si="168">SUM(J51:J53)</f>
        <v>363.4</v>
      </c>
      <c r="K64" s="203">
        <f t="shared" si="168"/>
        <v>324.84000000000003</v>
      </c>
      <c r="L64" s="203">
        <f t="shared" si="168"/>
        <v>666.58999999999992</v>
      </c>
      <c r="M64" s="203">
        <f t="shared" si="168"/>
        <v>423.33999999999992</v>
      </c>
      <c r="N64" s="76">
        <f t="shared" si="142"/>
        <v>-0.36491696545102692</v>
      </c>
      <c r="P64" s="133" t="s">
        <v>89</v>
      </c>
      <c r="Q64" s="25">
        <f>SUM(Q51:Q53)</f>
        <v>176.74100000000001</v>
      </c>
      <c r="R64" s="202">
        <f t="shared" ref="R64:X64" si="169">SUM(R51:R53)</f>
        <v>391.447</v>
      </c>
      <c r="S64" s="202">
        <f t="shared" si="169"/>
        <v>211.98399999999998</v>
      </c>
      <c r="T64" s="202">
        <f t="shared" si="169"/>
        <v>232.916</v>
      </c>
      <c r="U64" s="202">
        <f t="shared" si="169"/>
        <v>266.57599999999996</v>
      </c>
      <c r="V64" s="202">
        <f t="shared" si="169"/>
        <v>129.57999999999998</v>
      </c>
      <c r="W64" s="202">
        <f t="shared" si="169"/>
        <v>229.95</v>
      </c>
      <c r="X64" s="202">
        <f t="shared" si="169"/>
        <v>393.07100000000003</v>
      </c>
      <c r="Y64" s="202">
        <f t="shared" ref="Y64:AB65" si="170">SUM(Y51:Y53)</f>
        <v>307.45100000000002</v>
      </c>
      <c r="Z64" s="202">
        <f t="shared" si="170"/>
        <v>425.43199999999996</v>
      </c>
      <c r="AA64" s="202">
        <f t="shared" si="170"/>
        <v>1032.0179999999998</v>
      </c>
      <c r="AB64" s="202">
        <f t="shared" si="170"/>
        <v>381.04300000000006</v>
      </c>
      <c r="AC64" s="76">
        <f t="shared" si="143"/>
        <v>-0.63077872672763435</v>
      </c>
      <c r="AE64" s="151">
        <f t="shared" si="159"/>
        <v>3.4598790204177519</v>
      </c>
      <c r="AF64" s="205">
        <f t="shared" si="159"/>
        <v>3.819777710555333</v>
      </c>
      <c r="AG64" s="205">
        <f t="shared" ref="AG64:AM66" si="171">(S64/D64)*10</f>
        <v>4.7040653293094268</v>
      </c>
      <c r="AH64" s="205">
        <f t="shared" si="171"/>
        <v>1.4754218821263874</v>
      </c>
      <c r="AI64" s="205">
        <f t="shared" si="171"/>
        <v>4.2776039410131732</v>
      </c>
      <c r="AJ64" s="205">
        <f t="shared" si="171"/>
        <v>5.0494895175746235</v>
      </c>
      <c r="AK64" s="205">
        <f t="shared" si="171"/>
        <v>8.2683110999244906</v>
      </c>
      <c r="AL64" s="205">
        <f t="shared" si="171"/>
        <v>5.7630818854922659</v>
      </c>
      <c r="AM64" s="205">
        <f t="shared" si="171"/>
        <v>8.4604017611447464</v>
      </c>
      <c r="AN64" s="205">
        <f t="shared" ref="AN64:AP66" si="172">(Z64/K64)*10</f>
        <v>13.096662972540326</v>
      </c>
      <c r="AO64" s="205">
        <f t="shared" si="172"/>
        <v>15.482050435800117</v>
      </c>
      <c r="AP64" s="205">
        <f t="shared" si="172"/>
        <v>9.0008740019842239</v>
      </c>
      <c r="AQ64" s="76">
        <f>(AP64-AO64)/AO64</f>
        <v>-0.41862519830248468</v>
      </c>
    </row>
    <row r="65" spans="1:43" ht="20.100000000000001" customHeight="1" x14ac:dyDescent="0.25">
      <c r="A65" s="148" t="s">
        <v>90</v>
      </c>
      <c r="B65" s="25">
        <f>SUM(B54:B56)</f>
        <v>652.52</v>
      </c>
      <c r="C65" s="203">
        <f>SUM(C54:C56)</f>
        <v>482.78000000000003</v>
      </c>
      <c r="D65" s="203">
        <f>SUM(D54:D56)</f>
        <v>1177.5499999999997</v>
      </c>
      <c r="E65" s="203">
        <f t="shared" ref="E65:I65" si="173">SUM(E54:E56)</f>
        <v>639.50999999999988</v>
      </c>
      <c r="F65" s="203">
        <f t="shared" si="173"/>
        <v>1211.1999999999998</v>
      </c>
      <c r="G65" s="203">
        <f t="shared" si="173"/>
        <v>771.18000000000006</v>
      </c>
      <c r="H65" s="203">
        <f t="shared" si="173"/>
        <v>1169.0899999999999</v>
      </c>
      <c r="I65" s="203">
        <f t="shared" si="173"/>
        <v>131.77999999999997</v>
      </c>
      <c r="J65" s="203">
        <f t="shared" ref="J65:L65" si="174">SUM(J54:J56)</f>
        <v>690.83</v>
      </c>
      <c r="K65" s="203">
        <f t="shared" si="174"/>
        <v>894.35999999999967</v>
      </c>
      <c r="L65" s="203">
        <f t="shared" si="174"/>
        <v>193.45999999999995</v>
      </c>
      <c r="M65" s="203">
        <f>IF(M56="","",SUM(M54:M56))</f>
        <v>587.17000000000007</v>
      </c>
      <c r="N65" s="67">
        <f t="shared" si="142"/>
        <v>2.0350976946138748</v>
      </c>
      <c r="P65" s="134" t="s">
        <v>90</v>
      </c>
      <c r="Q65" s="25">
        <f>SUM(Q54:Q56)</f>
        <v>172.44200000000001</v>
      </c>
      <c r="R65" s="203">
        <f t="shared" ref="R65:X65" si="175">SUM(R54:R56)</f>
        <v>186.90999999999997</v>
      </c>
      <c r="S65" s="203">
        <f t="shared" si="175"/>
        <v>317.54300000000001</v>
      </c>
      <c r="T65" s="203">
        <f t="shared" si="175"/>
        <v>273.15200000000004</v>
      </c>
      <c r="U65" s="203">
        <f t="shared" si="175"/>
        <v>274.7589999999999</v>
      </c>
      <c r="V65" s="203">
        <f t="shared" si="175"/>
        <v>324.92199999999997</v>
      </c>
      <c r="W65" s="203">
        <f t="shared" si="175"/>
        <v>316.45400000000001</v>
      </c>
      <c r="X65" s="203">
        <f t="shared" si="175"/>
        <v>218.61900000000003</v>
      </c>
      <c r="Y65" s="203">
        <f t="shared" ref="Y65:AA65" si="176">SUM(Y54:Y56)</f>
        <v>473.084</v>
      </c>
      <c r="Z65" s="203">
        <f t="shared" si="176"/>
        <v>407.07599999999996</v>
      </c>
      <c r="AA65" s="203">
        <f t="shared" si="176"/>
        <v>151.21100000000001</v>
      </c>
      <c r="AB65" s="203">
        <f t="shared" si="170"/>
        <v>540.03100000000006</v>
      </c>
      <c r="AC65" s="67">
        <f t="shared" ref="AC65" si="177">IF(AB65="","",(AB65-AA65)/AA65)</f>
        <v>2.5713737757173751</v>
      </c>
      <c r="AE65" s="152">
        <f t="shared" si="159"/>
        <v>2.6427082694783306</v>
      </c>
      <c r="AF65" s="206">
        <f t="shared" si="159"/>
        <v>3.8715356891337658</v>
      </c>
      <c r="AG65" s="206">
        <f t="shared" si="171"/>
        <v>2.6966413315782778</v>
      </c>
      <c r="AH65" s="206">
        <f t="shared" si="171"/>
        <v>4.2712701912401698</v>
      </c>
      <c r="AI65" s="206">
        <f t="shared" si="171"/>
        <v>2.2684857992073972</v>
      </c>
      <c r="AJ65" s="206">
        <f t="shared" si="171"/>
        <v>4.2133094737934069</v>
      </c>
      <c r="AK65" s="206">
        <f t="shared" si="171"/>
        <v>2.7068403630173901</v>
      </c>
      <c r="AL65" s="206">
        <f t="shared" si="171"/>
        <v>16.589694946122332</v>
      </c>
      <c r="AM65" s="206">
        <f t="shared" si="171"/>
        <v>6.8480523428339826</v>
      </c>
      <c r="AN65" s="206">
        <f t="shared" si="172"/>
        <v>4.5515899637729786</v>
      </c>
      <c r="AO65" s="206">
        <f t="shared" si="172"/>
        <v>7.8161377028843191</v>
      </c>
      <c r="AP65" s="206">
        <f t="shared" ref="AP65" si="178">(AB65/M65)*10</f>
        <v>9.1971830985915499</v>
      </c>
      <c r="AQ65" s="67">
        <f>(AP65-AO65)/AO65</f>
        <v>0.17669153848167185</v>
      </c>
    </row>
    <row r="66" spans="1:43" ht="20.100000000000001" customHeight="1" x14ac:dyDescent="0.25">
      <c r="A66" s="148" t="s">
        <v>91</v>
      </c>
      <c r="B66" s="25">
        <f>SUM(B57:B59)</f>
        <v>1111.72</v>
      </c>
      <c r="C66" s="203">
        <f>SUM(C57:C59)</f>
        <v>461.55</v>
      </c>
      <c r="D66" s="203">
        <f>SUM(D57:D59)</f>
        <v>1146.69</v>
      </c>
      <c r="E66" s="203">
        <f t="shared" ref="E66:I66" si="179">SUM(E57:E59)</f>
        <v>632.67000000000007</v>
      </c>
      <c r="F66" s="203">
        <f t="shared" si="179"/>
        <v>431.12000000000012</v>
      </c>
      <c r="G66" s="203">
        <f t="shared" si="179"/>
        <v>1179.42</v>
      </c>
      <c r="H66" s="203">
        <f t="shared" si="179"/>
        <v>572.79999999999995</v>
      </c>
      <c r="I66" s="203">
        <f t="shared" si="179"/>
        <v>330.81000000000006</v>
      </c>
      <c r="J66" s="203">
        <f t="shared" ref="J66:L66" si="180">SUM(J57:J59)</f>
        <v>431.05</v>
      </c>
      <c r="K66" s="203">
        <f t="shared" si="180"/>
        <v>211.81999999999996</v>
      </c>
      <c r="L66" s="203">
        <f t="shared" si="180"/>
        <v>449.86999999999995</v>
      </c>
      <c r="M66" s="203">
        <f>IF(M57="","",SUM(M55:M57))</f>
        <v>449.46999999999991</v>
      </c>
      <c r="N66" s="67">
        <f t="shared" si="142"/>
        <v>-8.8914575321767208E-4</v>
      </c>
      <c r="P66" s="134" t="s">
        <v>91</v>
      </c>
      <c r="Q66" s="25">
        <f>SUM(Q57:Q59)</f>
        <v>376.84800000000001</v>
      </c>
      <c r="R66" s="203">
        <f t="shared" ref="R66:X66" si="181">SUM(R57:R59)</f>
        <v>361.52099999999996</v>
      </c>
      <c r="S66" s="203">
        <f t="shared" si="181"/>
        <v>353.411</v>
      </c>
      <c r="T66" s="203">
        <f t="shared" si="181"/>
        <v>296.82099999999997</v>
      </c>
      <c r="U66" s="203">
        <f t="shared" si="181"/>
        <v>289.45600000000002</v>
      </c>
      <c r="V66" s="203">
        <f t="shared" si="181"/>
        <v>340.12899999999996</v>
      </c>
      <c r="W66" s="203">
        <f t="shared" si="181"/>
        <v>363.57</v>
      </c>
      <c r="X66" s="203">
        <f t="shared" si="181"/>
        <v>267.97200000000004</v>
      </c>
      <c r="Y66" s="203">
        <f t="shared" ref="Y66:AB66" si="182">SUM(Y57:Y59)</f>
        <v>304.03699999999998</v>
      </c>
      <c r="Z66" s="203">
        <f t="shared" si="182"/>
        <v>218.93900000000002</v>
      </c>
      <c r="AA66" s="203">
        <f t="shared" si="182"/>
        <v>237.03700000000001</v>
      </c>
      <c r="AB66" s="203">
        <f t="shared" si="182"/>
        <v>470.44100000000003</v>
      </c>
      <c r="AC66" s="67">
        <f t="shared" si="143"/>
        <v>0.98467327885519995</v>
      </c>
      <c r="AE66" s="152">
        <f t="shared" si="159"/>
        <v>3.3897744036268125</v>
      </c>
      <c r="AF66" s="206">
        <f t="shared" si="159"/>
        <v>7.8327591810204735</v>
      </c>
      <c r="AG66" s="206">
        <f t="shared" si="171"/>
        <v>3.0820099590996692</v>
      </c>
      <c r="AH66" s="206">
        <f t="shared" si="171"/>
        <v>4.691561161426967</v>
      </c>
      <c r="AI66" s="206">
        <f t="shared" si="171"/>
        <v>6.7140471330488012</v>
      </c>
      <c r="AJ66" s="206">
        <f t="shared" si="171"/>
        <v>2.883866646317681</v>
      </c>
      <c r="AK66" s="206">
        <f t="shared" si="171"/>
        <v>6.3472416201117321</v>
      </c>
      <c r="AL66" s="206">
        <f t="shared" si="171"/>
        <v>8.1004806384329378</v>
      </c>
      <c r="AM66" s="206">
        <f t="shared" si="171"/>
        <v>7.0534044774388116</v>
      </c>
      <c r="AN66" s="206">
        <f t="shared" si="172"/>
        <v>10.33608724388632</v>
      </c>
      <c r="AO66" s="206">
        <f t="shared" si="172"/>
        <v>5.2690110476359839</v>
      </c>
      <c r="AP66" s="206">
        <f t="shared" si="172"/>
        <v>10.466571740049396</v>
      </c>
      <c r="AQ66" s="67">
        <f>(AP66-AO66)/AO66</f>
        <v>0.98643951311230804</v>
      </c>
    </row>
    <row r="67" spans="1:43" ht="20.100000000000001" customHeight="1" thickBot="1" x14ac:dyDescent="0.3">
      <c r="A67" s="149" t="s">
        <v>92</v>
      </c>
      <c r="B67" s="27">
        <f>SUM(B60:B62)</f>
        <v>468.49</v>
      </c>
      <c r="C67" s="204">
        <f>SUM(C60:C62)</f>
        <v>604.85</v>
      </c>
      <c r="D67" s="204">
        <f>IF(D62="","",SUM(D60:D62))</f>
        <v>318.30999999999995</v>
      </c>
      <c r="E67" s="204">
        <f t="shared" ref="E67:I67" si="183">IF(E62="","",SUM(E60:E62))</f>
        <v>385.83</v>
      </c>
      <c r="F67" s="204">
        <f t="shared" si="183"/>
        <v>322.33000000000004</v>
      </c>
      <c r="G67" s="204">
        <f t="shared" si="183"/>
        <v>812.32999999999993</v>
      </c>
      <c r="H67" s="204">
        <f t="shared" si="183"/>
        <v>269.86</v>
      </c>
      <c r="I67" s="204">
        <f t="shared" si="183"/>
        <v>299.23</v>
      </c>
      <c r="J67" s="204">
        <f t="shared" ref="J67:M67" si="184">IF(J62="","",SUM(J60:J62))</f>
        <v>522.41</v>
      </c>
      <c r="K67" s="204">
        <f t="shared" si="184"/>
        <v>441.44000000000005</v>
      </c>
      <c r="L67" s="204">
        <f t="shared" si="184"/>
        <v>589.30999999999995</v>
      </c>
      <c r="M67" s="204">
        <f t="shared" si="184"/>
        <v>521.7999999999995</v>
      </c>
      <c r="N67" s="70">
        <f t="shared" si="142"/>
        <v>-0.11455770307648004</v>
      </c>
      <c r="P67" s="136" t="s">
        <v>92</v>
      </c>
      <c r="Q67" s="27">
        <f>SUM(Q60:Q62)</f>
        <v>173.405</v>
      </c>
      <c r="R67" s="204">
        <f t="shared" ref="R67:X67" si="185">SUM(R60:R62)</f>
        <v>230.471</v>
      </c>
      <c r="S67" s="204">
        <f t="shared" si="185"/>
        <v>139.79900000000001</v>
      </c>
      <c r="T67" s="204">
        <f t="shared" si="185"/>
        <v>227.17700000000002</v>
      </c>
      <c r="U67" s="204">
        <f t="shared" si="185"/>
        <v>179.22899999999998</v>
      </c>
      <c r="V67" s="204">
        <f t="shared" si="185"/>
        <v>388.57100000000008</v>
      </c>
      <c r="W67" s="204">
        <f t="shared" si="185"/>
        <v>211.57600000000002</v>
      </c>
      <c r="X67" s="204">
        <f t="shared" si="185"/>
        <v>147.53800000000001</v>
      </c>
      <c r="Y67" s="204">
        <f t="shared" ref="Y67:AA67" si="186">SUM(Y60:Y62)</f>
        <v>238.09199999999998</v>
      </c>
      <c r="Z67" s="204">
        <f t="shared" si="186"/>
        <v>412.428</v>
      </c>
      <c r="AA67" s="204">
        <f t="shared" si="186"/>
        <v>487.82399999999996</v>
      </c>
      <c r="AB67" s="204"/>
      <c r="AC67" s="70" t="str">
        <f t="shared" si="143"/>
        <v/>
      </c>
      <c r="AE67" s="153">
        <f t="shared" si="159"/>
        <v>3.7013596875066703</v>
      </c>
      <c r="AF67" s="207">
        <f t="shared" si="159"/>
        <v>3.8103827395221956</v>
      </c>
      <c r="AG67" s="207">
        <f t="shared" ref="AG67:AM67" si="187">IF(S62="","",(S67/D67)*10)</f>
        <v>4.3919135434010883</v>
      </c>
      <c r="AH67" s="207">
        <f t="shared" si="187"/>
        <v>5.8880076717725425</v>
      </c>
      <c r="AI67" s="207">
        <f t="shared" si="187"/>
        <v>5.5604194459094707</v>
      </c>
      <c r="AJ67" s="207">
        <f t="shared" si="187"/>
        <v>4.7834131449041664</v>
      </c>
      <c r="AK67" s="207">
        <f t="shared" si="187"/>
        <v>7.840213444008004</v>
      </c>
      <c r="AL67" s="207">
        <f t="shared" si="187"/>
        <v>4.9305885105103098</v>
      </c>
      <c r="AM67" s="207">
        <f t="shared" si="187"/>
        <v>4.5575697249286957</v>
      </c>
      <c r="AN67" s="207">
        <f t="shared" ref="AN67:AP67" si="188">IF(Z62="","",(Z67/K67)*10)</f>
        <v>9.3427872417542588</v>
      </c>
      <c r="AO67" s="207">
        <f t="shared" si="188"/>
        <v>8.2778843053740818</v>
      </c>
      <c r="AP67" s="207">
        <f t="shared" si="188"/>
        <v>0</v>
      </c>
      <c r="AQ67" s="70">
        <f t="shared" si="166"/>
        <v>-1</v>
      </c>
    </row>
    <row r="69" spans="1:43" x14ac:dyDescent="0.25"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</row>
    <row r="70" spans="1:43" x14ac:dyDescent="0.25"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</sheetData>
  <mergeCells count="24">
    <mergeCell ref="Q4:AB4"/>
    <mergeCell ref="AC4:AC5"/>
    <mergeCell ref="AE4:AP4"/>
    <mergeCell ref="AQ4:AQ5"/>
    <mergeCell ref="A4:A5"/>
    <mergeCell ref="B4:M4"/>
    <mergeCell ref="N4:N5"/>
    <mergeCell ref="P4:P5"/>
    <mergeCell ref="AE26:AP26"/>
    <mergeCell ref="AQ26:AQ27"/>
    <mergeCell ref="A26:A27"/>
    <mergeCell ref="B26:M26"/>
    <mergeCell ref="N26:N27"/>
    <mergeCell ref="P26:P27"/>
    <mergeCell ref="Q26:AB26"/>
    <mergeCell ref="AC26:AC27"/>
    <mergeCell ref="Q48:AB48"/>
    <mergeCell ref="AC48:AC49"/>
    <mergeCell ref="AE48:AP48"/>
    <mergeCell ref="AQ48:AQ49"/>
    <mergeCell ref="A48:A49"/>
    <mergeCell ref="B48:M48"/>
    <mergeCell ref="N48:N49"/>
    <mergeCell ref="P48:P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A20:AB23 L20 L22:M23 L21 M42:M45 Q20:Y23 B20:J23 B42:J45 AA42:AB45 B64:J67 Q64:Y67 Q42:Y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A0B8392A-5F18-4656-A967-728CC36183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N7:N23</xm:sqref>
        </x14:conditionalFormatting>
        <x14:conditionalFormatting xmlns:xm="http://schemas.microsoft.com/office/excel/2006/main">
          <x14:cfRule type="iconSet" priority="16" id="{3AB780F1-0126-4896-BB61-62B7BD7867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AQ7:AQ23</xm:sqref>
        </x14:conditionalFormatting>
        <x14:conditionalFormatting xmlns:xm="http://schemas.microsoft.com/office/excel/2006/main">
          <x14:cfRule type="iconSet" priority="14" id="{BDEDE4A8-32C3-4814-9F1E-5A3E9C7392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AC7:AC23</xm:sqref>
        </x14:conditionalFormatting>
        <x14:conditionalFormatting xmlns:xm="http://schemas.microsoft.com/office/excel/2006/main">
          <x14:cfRule type="iconSet" priority="12" id="{D4A6CDAA-B8DF-4A2E-8F2B-2AC9A56705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N29:N45</xm:sqref>
        </x14:conditionalFormatting>
        <x14:conditionalFormatting xmlns:xm="http://schemas.microsoft.com/office/excel/2006/main">
          <x14:cfRule type="iconSet" priority="10" id="{2E570351-B27E-4800-8DF4-EB029E25F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AQ29:AQ45</xm:sqref>
        </x14:conditionalFormatting>
        <x14:conditionalFormatting xmlns:xm="http://schemas.microsoft.com/office/excel/2006/main">
          <x14:cfRule type="iconSet" priority="8" id="{8B06DD77-01FC-4286-B684-9DD7F2C228C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AC29:AC45</xm:sqref>
        </x14:conditionalFormatting>
        <x14:conditionalFormatting xmlns:xm="http://schemas.microsoft.com/office/excel/2006/main">
          <x14:cfRule type="iconSet" priority="6" id="{3C28E215-595C-4579-8060-BECCF53FCCD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N51:N67</xm:sqref>
        </x14:conditionalFormatting>
        <x14:conditionalFormatting xmlns:xm="http://schemas.microsoft.com/office/excel/2006/main">
          <x14:cfRule type="iconSet" priority="4" id="{8C38FA28-7E42-4776-8A3E-E85B08F737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AQ51:AQ67</xm:sqref>
        </x14:conditionalFormatting>
        <x14:conditionalFormatting xmlns:xm="http://schemas.microsoft.com/office/excel/2006/main">
          <x14:cfRule type="iconSet" priority="2" id="{D13A5D0D-BE92-4C44-A079-7E5254D71C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AC51:AC67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style="50" customWidth="1"/>
    <col min="8" max="8" width="1.85546875" customWidth="1"/>
    <col min="11" max="12" width="9.140625" customWidth="1"/>
    <col min="13" max="13" width="10.85546875" style="50" customWidth="1"/>
    <col min="14" max="14" width="1.85546875" customWidth="1"/>
    <col min="16" max="16" width="9.140625" style="41"/>
    <col min="17" max="17" width="10.85546875" style="50" customWidth="1"/>
  </cols>
  <sheetData>
    <row r="1" spans="1:20" ht="15.75" x14ac:dyDescent="0.25">
      <c r="A1" s="6" t="s">
        <v>24</v>
      </c>
    </row>
    <row r="3" spans="1:20" ht="8.25" customHeight="1" thickBot="1" x14ac:dyDescent="0.3">
      <c r="Q3" s="66"/>
    </row>
    <row r="4" spans="1:20" x14ac:dyDescent="0.25">
      <c r="A4" s="440" t="s">
        <v>3</v>
      </c>
      <c r="B4" s="458"/>
      <c r="C4" s="461" t="s">
        <v>1</v>
      </c>
      <c r="D4" s="457"/>
      <c r="E4" s="452" t="s">
        <v>116</v>
      </c>
      <c r="F4" s="452"/>
      <c r="G4" s="176" t="s">
        <v>0</v>
      </c>
      <c r="I4" s="453">
        <v>1000</v>
      </c>
      <c r="J4" s="452"/>
      <c r="K4" s="464" t="s">
        <v>116</v>
      </c>
      <c r="L4" s="465"/>
      <c r="M4" s="176" t="s">
        <v>0</v>
      </c>
      <c r="O4" s="451" t="s">
        <v>22</v>
      </c>
      <c r="P4" s="452"/>
      <c r="Q4" s="176" t="s">
        <v>0</v>
      </c>
    </row>
    <row r="5" spans="1:20" x14ac:dyDescent="0.25">
      <c r="A5" s="459"/>
      <c r="B5" s="460"/>
      <c r="C5" s="462" t="s">
        <v>157</v>
      </c>
      <c r="D5" s="450"/>
      <c r="E5" s="454" t="str">
        <f>C5</f>
        <v>jan-dez</v>
      </c>
      <c r="F5" s="454"/>
      <c r="G5" s="177" t="s">
        <v>121</v>
      </c>
      <c r="I5" s="449" t="str">
        <f>C5</f>
        <v>jan-dez</v>
      </c>
      <c r="J5" s="454"/>
      <c r="K5" s="455" t="str">
        <f>C5</f>
        <v>jan-dez</v>
      </c>
      <c r="L5" s="456"/>
      <c r="M5" s="177" t="s">
        <v>121</v>
      </c>
      <c r="O5" s="449" t="str">
        <f>C5</f>
        <v>jan-dez</v>
      </c>
      <c r="P5" s="450"/>
      <c r="Q5" s="177" t="s">
        <v>121</v>
      </c>
    </row>
    <row r="6" spans="1:20" ht="19.5" customHeight="1" x14ac:dyDescent="0.25">
      <c r="A6" s="459"/>
      <c r="B6" s="460"/>
      <c r="C6" s="187">
        <v>2020</v>
      </c>
      <c r="D6" s="185">
        <v>2021</v>
      </c>
      <c r="E6" s="183">
        <f>C6</f>
        <v>2020</v>
      </c>
      <c r="F6" s="185">
        <f>D6</f>
        <v>2021</v>
      </c>
      <c r="G6" s="177" t="s">
        <v>1</v>
      </c>
      <c r="I6" s="22">
        <f>C6</f>
        <v>2020</v>
      </c>
      <c r="J6" s="186">
        <f>D6</f>
        <v>2021</v>
      </c>
      <c r="K6" s="184">
        <f>E6</f>
        <v>2020</v>
      </c>
      <c r="L6" s="185">
        <f>D6</f>
        <v>2021</v>
      </c>
      <c r="M6" s="358">
        <v>1000</v>
      </c>
      <c r="O6" s="51">
        <f>C6</f>
        <v>2020</v>
      </c>
      <c r="P6" s="186">
        <f>D6</f>
        <v>2021</v>
      </c>
      <c r="Q6" s="177"/>
    </row>
    <row r="7" spans="1:20" ht="19.5" customHeight="1" x14ac:dyDescent="0.25">
      <c r="A7" s="29" t="s">
        <v>150</v>
      </c>
      <c r="B7" s="21"/>
      <c r="C7" s="285">
        <f>C8+C9</f>
        <v>1351795.9600000025</v>
      </c>
      <c r="D7" s="286">
        <f>D8+D9</f>
        <v>1431533.4200000034</v>
      </c>
      <c r="E7" s="296">
        <f t="shared" ref="E7" si="0">C7/$C$20</f>
        <v>0.42895310894817396</v>
      </c>
      <c r="F7" s="297">
        <f t="shared" ref="F7" si="1">D7/$D$20</f>
        <v>0.43655848308766981</v>
      </c>
      <c r="G7" s="68">
        <f>(D7-C7)/C7</f>
        <v>5.8986313289470654E-2</v>
      </c>
      <c r="I7" s="306">
        <f>I8+I9</f>
        <v>373369.39400000032</v>
      </c>
      <c r="J7" s="307">
        <f>J8+J9</f>
        <v>403341.26000000013</v>
      </c>
      <c r="K7" s="313">
        <f t="shared" ref="K7" si="2">I7/$I$20</f>
        <v>0.43608256962911607</v>
      </c>
      <c r="L7" s="314">
        <f t="shared" ref="L7" si="3">J7/$J$20</f>
        <v>0.43573997275993004</v>
      </c>
      <c r="M7" s="68">
        <f>(J7-I7)/I7</f>
        <v>8.0274030173988445E-2</v>
      </c>
      <c r="O7" s="323">
        <f t="shared" ref="O7" si="4">(I7/C7)*10</f>
        <v>2.7620247807220819</v>
      </c>
      <c r="P7" s="324">
        <f t="shared" ref="P7" si="5">(J7/D7)*10</f>
        <v>2.8175469350900602</v>
      </c>
      <c r="Q7" s="68">
        <f>(P7-O7)/O7</f>
        <v>2.0101975462169089E-2</v>
      </c>
    </row>
    <row r="8" spans="1:20" ht="20.100000000000001" customHeight="1" x14ac:dyDescent="0.25">
      <c r="A8" s="14" t="s">
        <v>4</v>
      </c>
      <c r="B8" s="1"/>
      <c r="C8" s="267">
        <v>688889.90000000142</v>
      </c>
      <c r="D8" s="268">
        <v>717959.27000000142</v>
      </c>
      <c r="E8" s="294">
        <f t="shared" ref="E8:E19" si="6">C8/$C$20</f>
        <v>0.21859916220492087</v>
      </c>
      <c r="F8" s="295">
        <f t="shared" ref="F8:F19" si="7">D8/$D$20</f>
        <v>0.2189478816568115</v>
      </c>
      <c r="G8" s="67">
        <f>(D8-C8)/C8</f>
        <v>4.2197410645735893E-2</v>
      </c>
      <c r="I8" s="304">
        <v>212032.25200000007</v>
      </c>
      <c r="J8" s="305">
        <v>228375.82500000042</v>
      </c>
      <c r="K8" s="311">
        <f t="shared" ref="K8:K19" si="8">I8/$I$20</f>
        <v>0.24764635447437944</v>
      </c>
      <c r="L8" s="312">
        <f t="shared" ref="L8:L19" si="9">J8/$J$20</f>
        <v>0.24672029775611526</v>
      </c>
      <c r="M8" s="67">
        <f>(J8-I8)/I8</f>
        <v>7.7080599040189171E-2</v>
      </c>
      <c r="O8" s="321">
        <f t="shared" ref="O8:O20" si="10">(I8/C8)*10</f>
        <v>3.0778830114942841</v>
      </c>
      <c r="P8" s="322">
        <f t="shared" ref="P8:P20" si="11">(J8/D8)*10</f>
        <v>3.1809022397607594</v>
      </c>
      <c r="Q8" s="67">
        <f>(P8-O8)/O8</f>
        <v>3.3470807006553624E-2</v>
      </c>
      <c r="R8" s="146"/>
      <c r="S8" s="146"/>
      <c r="T8" s="403"/>
    </row>
    <row r="9" spans="1:20" ht="20.100000000000001" customHeight="1" x14ac:dyDescent="0.25">
      <c r="A9" s="14" t="s">
        <v>5</v>
      </c>
      <c r="B9" s="1"/>
      <c r="C9" s="267">
        <v>662906.0600000011</v>
      </c>
      <c r="D9" s="268">
        <v>713574.150000002</v>
      </c>
      <c r="E9" s="294">
        <f t="shared" si="6"/>
        <v>0.21035394674325311</v>
      </c>
      <c r="F9" s="295">
        <f t="shared" si="7"/>
        <v>0.21761060143085831</v>
      </c>
      <c r="G9" s="67">
        <f>(D9-C9)/C9</f>
        <v>7.6433288300307309E-2</v>
      </c>
      <c r="I9" s="304">
        <v>161337.14200000025</v>
      </c>
      <c r="J9" s="305">
        <v>174965.43499999974</v>
      </c>
      <c r="K9" s="311">
        <f t="shared" si="8"/>
        <v>0.18843621515473666</v>
      </c>
      <c r="L9" s="312">
        <f t="shared" si="9"/>
        <v>0.18901967500381481</v>
      </c>
      <c r="M9" s="67">
        <f>(J9-I9)/I9</f>
        <v>8.4470896354414529E-2</v>
      </c>
      <c r="O9" s="321">
        <f t="shared" si="10"/>
        <v>2.4337858972054045</v>
      </c>
      <c r="P9" s="322">
        <f t="shared" si="11"/>
        <v>2.4519587067440609</v>
      </c>
      <c r="Q9" s="67">
        <f t="shared" ref="Q9:Q20" si="12">(P9-O9)/O9</f>
        <v>7.4668891620759837E-3</v>
      </c>
      <c r="R9" s="146"/>
      <c r="S9" s="146"/>
      <c r="T9" s="403"/>
    </row>
    <row r="10" spans="1:20" ht="20.100000000000001" customHeight="1" x14ac:dyDescent="0.25">
      <c r="A10" s="29" t="s">
        <v>41</v>
      </c>
      <c r="B10" s="21"/>
      <c r="C10" s="285">
        <f>C11+C12</f>
        <v>1089173.18</v>
      </c>
      <c r="D10" s="286">
        <f>D11+D12</f>
        <v>1093906.0100000009</v>
      </c>
      <c r="E10" s="296">
        <f t="shared" si="6"/>
        <v>0.34561741236744647</v>
      </c>
      <c r="F10" s="297">
        <f t="shared" si="7"/>
        <v>0.33359608772953736</v>
      </c>
      <c r="G10" s="68">
        <f>(D10-C10)/C10</f>
        <v>4.3453420327527765E-3</v>
      </c>
      <c r="I10" s="306">
        <f>I11+I12</f>
        <v>148588.9809999998</v>
      </c>
      <c r="J10" s="307">
        <f>J11+J12</f>
        <v>144304.14300000039</v>
      </c>
      <c r="K10" s="313">
        <f t="shared" si="8"/>
        <v>0.17354680296331884</v>
      </c>
      <c r="L10" s="314">
        <f t="shared" si="9"/>
        <v>0.15589548993813626</v>
      </c>
      <c r="M10" s="68">
        <f>(J10-I10)/I10</f>
        <v>-2.8836848945073611E-2</v>
      </c>
      <c r="O10" s="323">
        <f t="shared" si="10"/>
        <v>1.3642365027754337</v>
      </c>
      <c r="P10" s="324">
        <f t="shared" si="11"/>
        <v>1.319164002033413</v>
      </c>
      <c r="Q10" s="68">
        <f t="shared" si="12"/>
        <v>-3.3038626843897093E-2</v>
      </c>
      <c r="T10" s="403"/>
    </row>
    <row r="11" spans="1:20" ht="20.100000000000001" customHeight="1" x14ac:dyDescent="0.25">
      <c r="A11" s="14"/>
      <c r="B11" s="1" t="s">
        <v>6</v>
      </c>
      <c r="C11" s="267">
        <v>1028242.6699999999</v>
      </c>
      <c r="D11" s="268">
        <v>1040969.0900000009</v>
      </c>
      <c r="E11" s="294">
        <f t="shared" si="6"/>
        <v>0.32628288817320511</v>
      </c>
      <c r="F11" s="295">
        <f t="shared" si="7"/>
        <v>0.31745251666674423</v>
      </c>
      <c r="G11" s="67">
        <f t="shared" ref="G11:G19" si="13">(D11-C11)/C11</f>
        <v>1.2376864305778104E-2</v>
      </c>
      <c r="I11" s="304">
        <v>137811.26699999979</v>
      </c>
      <c r="J11" s="305">
        <v>134661.09900000037</v>
      </c>
      <c r="K11" s="311">
        <f t="shared" si="8"/>
        <v>0.16095880488052017</v>
      </c>
      <c r="L11" s="312">
        <f t="shared" si="9"/>
        <v>0.14547786063365395</v>
      </c>
      <c r="M11" s="67">
        <f t="shared" ref="M11:M19" si="14">(J11-I11)/I11</f>
        <v>-2.2858566418951998E-2</v>
      </c>
      <c r="O11" s="321">
        <f t="shared" si="10"/>
        <v>1.3402601450103193</v>
      </c>
      <c r="P11" s="322">
        <f t="shared" si="11"/>
        <v>1.2936128487734468</v>
      </c>
      <c r="Q11" s="67">
        <f t="shared" si="12"/>
        <v>-3.4804658193065427E-2</v>
      </c>
    </row>
    <row r="12" spans="1:20" ht="20.100000000000001" customHeight="1" x14ac:dyDescent="0.25">
      <c r="A12" s="14"/>
      <c r="B12" s="1" t="s">
        <v>42</v>
      </c>
      <c r="C12" s="267">
        <v>60930.509999999973</v>
      </c>
      <c r="D12" s="268">
        <v>52936.920000000006</v>
      </c>
      <c r="E12" s="298">
        <f t="shared" si="6"/>
        <v>1.9334524194241372E-2</v>
      </c>
      <c r="F12" s="299">
        <f t="shared" si="7"/>
        <v>1.6143571062793124E-2</v>
      </c>
      <c r="G12" s="67">
        <f t="shared" si="13"/>
        <v>-0.13119191025973639</v>
      </c>
      <c r="I12" s="304">
        <v>10777.714000000007</v>
      </c>
      <c r="J12" s="305">
        <v>9643.044000000009</v>
      </c>
      <c r="K12" s="315">
        <f t="shared" si="8"/>
        <v>1.2587998082798662E-2</v>
      </c>
      <c r="L12" s="316">
        <f t="shared" si="9"/>
        <v>1.0417629304482286E-2</v>
      </c>
      <c r="M12" s="67">
        <f t="shared" si="14"/>
        <v>-0.10527928278668347</v>
      </c>
      <c r="O12" s="321">
        <f t="shared" si="10"/>
        <v>1.7688534036560686</v>
      </c>
      <c r="P12" s="322">
        <f t="shared" si="11"/>
        <v>1.8216103241367287</v>
      </c>
      <c r="Q12" s="67">
        <f t="shared" si="12"/>
        <v>2.9825490553155011E-2</v>
      </c>
    </row>
    <row r="13" spans="1:20" ht="20.100000000000001" customHeight="1" x14ac:dyDescent="0.25">
      <c r="A13" s="29" t="s">
        <v>40</v>
      </c>
      <c r="B13" s="21"/>
      <c r="C13" s="285">
        <f>SUM(C14:C16)</f>
        <v>657029.12000000116</v>
      </c>
      <c r="D13" s="286">
        <f>SUM(D14:D16)</f>
        <v>694204.63000000024</v>
      </c>
      <c r="E13" s="296">
        <f t="shared" si="6"/>
        <v>0.20848907086057783</v>
      </c>
      <c r="F13" s="297">
        <f t="shared" si="7"/>
        <v>0.21170369897842584</v>
      </c>
      <c r="G13" s="68">
        <f t="shared" si="13"/>
        <v>5.6581221240238198E-2</v>
      </c>
      <c r="I13" s="306">
        <f>SUM(I14:I16)</f>
        <v>317214.47099999984</v>
      </c>
      <c r="J13" s="307">
        <f>SUM(J14:J16)</f>
        <v>357906.55000000075</v>
      </c>
      <c r="K13" s="313">
        <f t="shared" si="8"/>
        <v>0.37049555710830584</v>
      </c>
      <c r="L13" s="314">
        <f t="shared" si="9"/>
        <v>0.3866556829509602</v>
      </c>
      <c r="M13" s="68">
        <f t="shared" si="14"/>
        <v>0.12827939050737985</v>
      </c>
      <c r="O13" s="323">
        <f t="shared" si="10"/>
        <v>4.8280123565908202</v>
      </c>
      <c r="P13" s="324">
        <f t="shared" si="11"/>
        <v>5.1556347297770202</v>
      </c>
      <c r="Q13" s="68">
        <f t="shared" si="12"/>
        <v>6.7858644300890392E-2</v>
      </c>
    </row>
    <row r="14" spans="1:20" ht="20.100000000000001" customHeight="1" x14ac:dyDescent="0.25">
      <c r="A14" s="14"/>
      <c r="B14" s="5" t="s">
        <v>7</v>
      </c>
      <c r="C14" s="287">
        <v>611902.36000000115</v>
      </c>
      <c r="D14" s="288">
        <v>655637.52000000014</v>
      </c>
      <c r="E14" s="294">
        <f t="shared" si="6"/>
        <v>0.19416940681989076</v>
      </c>
      <c r="F14" s="295">
        <f t="shared" si="7"/>
        <v>0.19994232561232217</v>
      </c>
      <c r="G14" s="67">
        <f t="shared" si="13"/>
        <v>7.14740828912621E-2</v>
      </c>
      <c r="I14" s="287">
        <v>299251.57599999983</v>
      </c>
      <c r="J14" s="288">
        <v>337619.43900000077</v>
      </c>
      <c r="K14" s="311">
        <f t="shared" si="8"/>
        <v>0.34951551553163068</v>
      </c>
      <c r="L14" s="312">
        <f t="shared" si="9"/>
        <v>0.36473899336032012</v>
      </c>
      <c r="M14" s="67">
        <f t="shared" si="14"/>
        <v>0.12821273495983515</v>
      </c>
      <c r="O14" s="321">
        <f t="shared" si="10"/>
        <v>4.8905118783983657</v>
      </c>
      <c r="P14" s="322">
        <f t="shared" si="11"/>
        <v>5.1494831930912177</v>
      </c>
      <c r="Q14" s="67">
        <f t="shared" si="12"/>
        <v>5.2953825925000052E-2</v>
      </c>
    </row>
    <row r="15" spans="1:20" ht="20.100000000000001" customHeight="1" x14ac:dyDescent="0.25">
      <c r="A15" s="14"/>
      <c r="B15" s="5" t="s">
        <v>8</v>
      </c>
      <c r="C15" s="287">
        <v>23826.989999999994</v>
      </c>
      <c r="D15" s="288">
        <v>25811.029999999981</v>
      </c>
      <c r="E15" s="294">
        <f t="shared" si="6"/>
        <v>7.5608018812077455E-3</v>
      </c>
      <c r="F15" s="295">
        <f t="shared" si="7"/>
        <v>7.8712965735234473E-3</v>
      </c>
      <c r="G15" s="67">
        <f t="shared" si="13"/>
        <v>8.3268595823475261E-2</v>
      </c>
      <c r="I15" s="287">
        <v>13902.005999999996</v>
      </c>
      <c r="J15" s="288">
        <v>16608.214</v>
      </c>
      <c r="K15" s="311">
        <f t="shared" si="8"/>
        <v>1.6237063339689224E-2</v>
      </c>
      <c r="L15" s="312">
        <f t="shared" si="9"/>
        <v>1.7942282215191886E-2</v>
      </c>
      <c r="M15" s="67">
        <f t="shared" si="14"/>
        <v>0.19466312991089235</v>
      </c>
      <c r="O15" s="321">
        <f t="shared" si="10"/>
        <v>5.8345624017133515</v>
      </c>
      <c r="P15" s="322">
        <f t="shared" si="11"/>
        <v>6.4345413569315184</v>
      </c>
      <c r="Q15" s="67">
        <f t="shared" si="12"/>
        <v>0.10283186876910937</v>
      </c>
    </row>
    <row r="16" spans="1:20" ht="20.100000000000001" customHeight="1" x14ac:dyDescent="0.25">
      <c r="A16" s="38"/>
      <c r="B16" s="39" t="s">
        <v>9</v>
      </c>
      <c r="C16" s="289">
        <v>21299.770000000022</v>
      </c>
      <c r="D16" s="290">
        <v>12756.080000000022</v>
      </c>
      <c r="E16" s="298">
        <f t="shared" si="6"/>
        <v>6.7588621594793343E-3</v>
      </c>
      <c r="F16" s="299">
        <f t="shared" si="7"/>
        <v>3.8900767925801965E-3</v>
      </c>
      <c r="G16" s="67">
        <f t="shared" si="13"/>
        <v>-0.40111653787810814</v>
      </c>
      <c r="I16" s="289">
        <v>4060.8890000000006</v>
      </c>
      <c r="J16" s="290">
        <v>3678.8969999999981</v>
      </c>
      <c r="K16" s="315">
        <f t="shared" si="8"/>
        <v>4.7429782369858902E-3</v>
      </c>
      <c r="L16" s="316">
        <f t="shared" si="9"/>
        <v>3.9744073754482421E-3</v>
      </c>
      <c r="M16" s="67">
        <f t="shared" si="14"/>
        <v>-9.4066102274650301E-2</v>
      </c>
      <c r="O16" s="321">
        <f t="shared" si="10"/>
        <v>1.9065412443420735</v>
      </c>
      <c r="P16" s="322">
        <f t="shared" si="11"/>
        <v>2.884034123335689</v>
      </c>
      <c r="Q16" s="67">
        <f t="shared" si="12"/>
        <v>0.5127048165857736</v>
      </c>
    </row>
    <row r="17" spans="1:17" ht="20.100000000000001" customHeight="1" x14ac:dyDescent="0.25">
      <c r="A17" s="14" t="s">
        <v>43</v>
      </c>
      <c r="B17" s="5"/>
      <c r="C17" s="267">
        <v>2602.5100000000007</v>
      </c>
      <c r="D17" s="268">
        <v>3921.9000000000037</v>
      </c>
      <c r="E17" s="294">
        <f t="shared" si="6"/>
        <v>8.2583081219499317E-4</v>
      </c>
      <c r="F17" s="295">
        <f t="shared" si="7"/>
        <v>1.1960172853118091E-3</v>
      </c>
      <c r="G17" s="69">
        <f t="shared" si="13"/>
        <v>0.50696827293651237</v>
      </c>
      <c r="I17" s="287">
        <v>804.40299999999934</v>
      </c>
      <c r="J17" s="288">
        <v>2305.8420000000001</v>
      </c>
      <c r="K17" s="311">
        <f t="shared" si="8"/>
        <v>9.3951494925523878E-4</v>
      </c>
      <c r="L17" s="312">
        <f t="shared" si="9"/>
        <v>2.4910606226318187E-3</v>
      </c>
      <c r="M17" s="69">
        <f t="shared" si="14"/>
        <v>1.8665258583073434</v>
      </c>
      <c r="O17" s="325">
        <f t="shared" si="10"/>
        <v>3.0908738102831461</v>
      </c>
      <c r="P17" s="326">
        <f t="shared" si="11"/>
        <v>5.8794002906754326</v>
      </c>
      <c r="Q17" s="69">
        <f t="shared" si="12"/>
        <v>0.90218062967016999</v>
      </c>
    </row>
    <row r="18" spans="1:17" ht="20.100000000000001" customHeight="1" x14ac:dyDescent="0.25">
      <c r="A18" s="14" t="s">
        <v>10</v>
      </c>
      <c r="B18" s="1"/>
      <c r="C18" s="267">
        <v>20964.61</v>
      </c>
      <c r="D18" s="268">
        <v>18546.640000000036</v>
      </c>
      <c r="E18" s="294">
        <f t="shared" si="6"/>
        <v>6.6525088870556777E-3</v>
      </c>
      <c r="F18" s="295">
        <f t="shared" si="7"/>
        <v>5.6559580877777182E-3</v>
      </c>
      <c r="G18" s="67">
        <f t="shared" si="13"/>
        <v>-0.1153357968500232</v>
      </c>
      <c r="I18" s="304">
        <v>9831.3769999999968</v>
      </c>
      <c r="J18" s="305">
        <v>10481.899999999998</v>
      </c>
      <c r="K18" s="311">
        <f t="shared" si="8"/>
        <v>1.1482709118767739E-2</v>
      </c>
      <c r="L18" s="312">
        <f t="shared" si="9"/>
        <v>1.1323867090791327E-2</v>
      </c>
      <c r="M18" s="67">
        <f t="shared" si="14"/>
        <v>6.6168045432496506E-2</v>
      </c>
      <c r="O18" s="321">
        <f t="shared" si="10"/>
        <v>4.6895110378871809</v>
      </c>
      <c r="P18" s="322">
        <f t="shared" si="11"/>
        <v>5.6516436400339778</v>
      </c>
      <c r="Q18" s="67">
        <f t="shared" si="12"/>
        <v>0.20516693411607312</v>
      </c>
    </row>
    <row r="19" spans="1:17" ht="20.100000000000001" customHeight="1" thickBot="1" x14ac:dyDescent="0.3">
      <c r="A19" s="14" t="s">
        <v>11</v>
      </c>
      <c r="B19" s="16"/>
      <c r="C19" s="291">
        <v>29818.609999999993</v>
      </c>
      <c r="D19" s="292">
        <v>37020.61</v>
      </c>
      <c r="E19" s="300">
        <f t="shared" si="6"/>
        <v>9.4620681245511963E-3</v>
      </c>
      <c r="F19" s="301">
        <f t="shared" si="7"/>
        <v>1.1289754831277485E-2</v>
      </c>
      <c r="G19" s="70">
        <f t="shared" si="13"/>
        <v>0.24152701953578684</v>
      </c>
      <c r="I19" s="308">
        <v>6381.0499999999956</v>
      </c>
      <c r="J19" s="309">
        <v>7306.9869999999955</v>
      </c>
      <c r="K19" s="317">
        <f t="shared" si="8"/>
        <v>7.4528462312362619E-3</v>
      </c>
      <c r="L19" s="318">
        <f t="shared" si="9"/>
        <v>7.8939266375504455E-3</v>
      </c>
      <c r="M19" s="70">
        <f t="shared" si="14"/>
        <v>0.14510730992548257</v>
      </c>
      <c r="O19" s="327">
        <f t="shared" si="10"/>
        <v>2.1399555512480282</v>
      </c>
      <c r="P19" s="328">
        <f t="shared" si="11"/>
        <v>1.9737619126211037</v>
      </c>
      <c r="Q19" s="70">
        <f t="shared" si="12"/>
        <v>-7.7662191875901301E-2</v>
      </c>
    </row>
    <row r="20" spans="1:17" ht="26.25" customHeight="1" thickBot="1" x14ac:dyDescent="0.3">
      <c r="A20" s="18" t="s">
        <v>12</v>
      </c>
      <c r="B20" s="60"/>
      <c r="C20" s="293">
        <f>C8+C9+C10+C13+C17+C18+C19</f>
        <v>3151383.990000003</v>
      </c>
      <c r="D20" s="199">
        <f>D8+D9+D10+D13+D17+D18+D19</f>
        <v>3279133.2100000046</v>
      </c>
      <c r="E20" s="302">
        <f>E8+E9+E10+E13+E17+E18+E19</f>
        <v>1.0000000000000002</v>
      </c>
      <c r="F20" s="303">
        <f>F8+F9+F10+F13+F17+F18+F19</f>
        <v>1.0000000000000002</v>
      </c>
      <c r="G20" s="70">
        <f>(D20-C20)/C20</f>
        <v>4.0537497304478427E-2</v>
      </c>
      <c r="H20" s="2"/>
      <c r="I20" s="293">
        <f>I8+I9+I10+I13+I17+I18+I19</f>
        <v>856189.67599999998</v>
      </c>
      <c r="J20" s="310">
        <f>J8+J9+J10+J13+J17+J18+J19</f>
        <v>925646.68200000119</v>
      </c>
      <c r="K20" s="319">
        <f>K8+K9+K10+K13+K17+K18+K19</f>
        <v>0.99999999999999989</v>
      </c>
      <c r="L20" s="320">
        <f>L8+L9+L10+L13+L17+L18+L19</f>
        <v>1.0000000000000002</v>
      </c>
      <c r="M20" s="70">
        <f>(J20-I20)/I20</f>
        <v>8.112338649596286E-2</v>
      </c>
      <c r="N20" s="2"/>
      <c r="O20" s="329">
        <f t="shared" si="10"/>
        <v>2.7168687748521538</v>
      </c>
      <c r="P20" s="330">
        <f t="shared" si="11"/>
        <v>2.8228395210574564</v>
      </c>
      <c r="Q20" s="70">
        <f t="shared" si="12"/>
        <v>3.9004734857342994E-2</v>
      </c>
    </row>
    <row r="22" spans="1:17" x14ac:dyDescent="0.25">
      <c r="A22" s="2"/>
    </row>
    <row r="23" spans="1:17" ht="8.25" customHeight="1" thickBot="1" x14ac:dyDescent="0.3"/>
    <row r="24" spans="1:17" ht="15" customHeight="1" x14ac:dyDescent="0.25">
      <c r="A24" s="440" t="s">
        <v>2</v>
      </c>
      <c r="B24" s="458"/>
      <c r="C24" s="461" t="s">
        <v>1</v>
      </c>
      <c r="D24" s="457"/>
      <c r="E24" s="452" t="s">
        <v>117</v>
      </c>
      <c r="F24" s="452"/>
      <c r="G24" s="176" t="s">
        <v>0</v>
      </c>
      <c r="I24" s="453">
        <v>1000</v>
      </c>
      <c r="J24" s="457"/>
      <c r="K24" s="452" t="s">
        <v>117</v>
      </c>
      <c r="L24" s="452"/>
      <c r="M24" s="176" t="s">
        <v>0</v>
      </c>
      <c r="O24" s="451" t="s">
        <v>22</v>
      </c>
      <c r="P24" s="452"/>
      <c r="Q24" s="176" t="s">
        <v>0</v>
      </c>
    </row>
    <row r="25" spans="1:17" ht="15" customHeight="1" x14ac:dyDescent="0.25">
      <c r="A25" s="459"/>
      <c r="B25" s="460"/>
      <c r="C25" s="462" t="str">
        <f>C5</f>
        <v>jan-dez</v>
      </c>
      <c r="D25" s="450"/>
      <c r="E25" s="454" t="str">
        <f>C5</f>
        <v>jan-dez</v>
      </c>
      <c r="F25" s="454"/>
      <c r="G25" s="177" t="str">
        <f>G5</f>
        <v>2021 /2020</v>
      </c>
      <c r="I25" s="449" t="str">
        <f>C5</f>
        <v>jan-dez</v>
      </c>
      <c r="J25" s="450"/>
      <c r="K25" s="463" t="str">
        <f>C5</f>
        <v>jan-dez</v>
      </c>
      <c r="L25" s="456"/>
      <c r="M25" s="177" t="str">
        <f>G5</f>
        <v>2021 /2020</v>
      </c>
      <c r="O25" s="449" t="str">
        <f>C5</f>
        <v>jan-dez</v>
      </c>
      <c r="P25" s="450"/>
      <c r="Q25" s="177" t="str">
        <f>G5</f>
        <v>2021 /2020</v>
      </c>
    </row>
    <row r="26" spans="1:17" ht="19.5" customHeight="1" x14ac:dyDescent="0.25">
      <c r="A26" s="459"/>
      <c r="B26" s="460"/>
      <c r="C26" s="187">
        <f>C6</f>
        <v>2020</v>
      </c>
      <c r="D26" s="185">
        <f>D6</f>
        <v>2021</v>
      </c>
      <c r="E26" s="183">
        <f>C6</f>
        <v>2020</v>
      </c>
      <c r="F26" s="185">
        <f>D6</f>
        <v>2021</v>
      </c>
      <c r="G26" s="177" t="s">
        <v>1</v>
      </c>
      <c r="I26" s="182">
        <f>C6</f>
        <v>2020</v>
      </c>
      <c r="J26" s="186">
        <f>D6</f>
        <v>2021</v>
      </c>
      <c r="K26" s="184">
        <f>C6</f>
        <v>2020</v>
      </c>
      <c r="L26" s="185">
        <f>D6</f>
        <v>2021</v>
      </c>
      <c r="M26" s="358">
        <v>1000</v>
      </c>
      <c r="O26" s="182">
        <f>C6</f>
        <v>2020</v>
      </c>
      <c r="P26" s="186">
        <f>D6</f>
        <v>2021</v>
      </c>
      <c r="Q26" s="177"/>
    </row>
    <row r="27" spans="1:17" ht="19.5" customHeight="1" x14ac:dyDescent="0.25">
      <c r="A27" s="29" t="s">
        <v>150</v>
      </c>
      <c r="B27" s="21"/>
      <c r="C27" s="285">
        <f>C28+C29</f>
        <v>494700.92000000004</v>
      </c>
      <c r="D27" s="286">
        <f>D28+D29</f>
        <v>558862.97999999975</v>
      </c>
      <c r="E27" s="296">
        <f>C27/$C$40</f>
        <v>0.35041748195069983</v>
      </c>
      <c r="F27" s="297">
        <f>D27/$D$40</f>
        <v>0.37296081478456672</v>
      </c>
      <c r="G27" s="68">
        <f>(D27-C27)/C27</f>
        <v>0.1296986874412922</v>
      </c>
      <c r="I27" s="285">
        <f>I28+I29</f>
        <v>122654.30300000004</v>
      </c>
      <c r="J27" s="286">
        <f>J28+J29</f>
        <v>140515.86499999999</v>
      </c>
      <c r="K27" s="296">
        <f>I27/$I$40</f>
        <v>0.31134157487802216</v>
      </c>
      <c r="L27" s="297">
        <f>J27/$J$40</f>
        <v>0.32872470520314134</v>
      </c>
      <c r="M27" s="68">
        <f>(J27-I27)/I27</f>
        <v>0.14562523746109374</v>
      </c>
      <c r="O27" s="323">
        <f t="shared" ref="O27" si="15">(I27/C27)*10</f>
        <v>2.4793627430488714</v>
      </c>
      <c r="P27" s="324">
        <f t="shared" ref="P27" si="16">(J27/D27)*10</f>
        <v>2.5143169261274032</v>
      </c>
      <c r="Q27" s="68">
        <f>(P27-O27)/O27</f>
        <v>1.4098051274074029E-2</v>
      </c>
    </row>
    <row r="28" spans="1:17" ht="20.100000000000001" customHeight="1" x14ac:dyDescent="0.25">
      <c r="A28" s="14" t="s">
        <v>4</v>
      </c>
      <c r="B28" s="1"/>
      <c r="C28" s="304">
        <v>275215.99999999988</v>
      </c>
      <c r="D28" s="305">
        <v>312338.24999999983</v>
      </c>
      <c r="E28" s="294">
        <f>C28/$C$40</f>
        <v>0.19494707572515482</v>
      </c>
      <c r="F28" s="295">
        <f>D28/$D$40</f>
        <v>0.20844094595134158</v>
      </c>
      <c r="G28" s="67">
        <f>(D28-C28)/C28</f>
        <v>0.13488405470612158</v>
      </c>
      <c r="I28" s="304">
        <v>71743.798000000039</v>
      </c>
      <c r="J28" s="305">
        <v>81835.212000000014</v>
      </c>
      <c r="K28" s="294">
        <f>I28/$I$40</f>
        <v>0.18211205404714337</v>
      </c>
      <c r="L28" s="295">
        <f>J28/$J$40</f>
        <v>0.19144639603461558</v>
      </c>
      <c r="M28" s="67">
        <f>(J28-I28)/I28</f>
        <v>0.14065904344790847</v>
      </c>
      <c r="O28" s="321">
        <f t="shared" ref="O28:O40" si="17">(I28/C28)*10</f>
        <v>2.6068178448927415</v>
      </c>
      <c r="P28" s="322">
        <f t="shared" ref="P28:P40" si="18">(J28/D28)*10</f>
        <v>2.6200829389291918</v>
      </c>
      <c r="Q28" s="67">
        <f>(P28-O28)/O28</f>
        <v>5.0886156324421129E-3</v>
      </c>
    </row>
    <row r="29" spans="1:17" ht="20.100000000000001" customHeight="1" x14ac:dyDescent="0.25">
      <c r="A29" s="14" t="s">
        <v>5</v>
      </c>
      <c r="B29" s="1"/>
      <c r="C29" s="304">
        <v>219484.92000000016</v>
      </c>
      <c r="D29" s="305">
        <v>246524.72999999989</v>
      </c>
      <c r="E29" s="294">
        <f>C29/$C$40</f>
        <v>0.155470406225545</v>
      </c>
      <c r="F29" s="295">
        <f>D29/$D$40</f>
        <v>0.16451986883322514</v>
      </c>
      <c r="G29" s="67">
        <f t="shared" ref="G29:G40" si="19">(D29-C29)/C29</f>
        <v>0.12319666426285558</v>
      </c>
      <c r="I29" s="304">
        <v>50910.505000000012</v>
      </c>
      <c r="J29" s="305">
        <v>58680.652999999991</v>
      </c>
      <c r="K29" s="294">
        <f t="shared" ref="K29:K39" si="20">I29/$I$40</f>
        <v>0.1292295208308788</v>
      </c>
      <c r="L29" s="295">
        <f t="shared" ref="L29:L39" si="21">J29/$J$40</f>
        <v>0.13727830916852576</v>
      </c>
      <c r="M29" s="67">
        <f t="shared" ref="M29:M40" si="22">(J29-I29)/I29</f>
        <v>0.15262366774794273</v>
      </c>
      <c r="O29" s="321">
        <f t="shared" si="17"/>
        <v>2.3195445500310443</v>
      </c>
      <c r="P29" s="322">
        <f t="shared" si="18"/>
        <v>2.380315070216283</v>
      </c>
      <c r="Q29" s="67">
        <f t="shared" ref="Q29:Q38" si="23">(P29-O29)/O29</f>
        <v>2.6199333047699089E-2</v>
      </c>
    </row>
    <row r="30" spans="1:17" ht="20.100000000000001" customHeight="1" x14ac:dyDescent="0.25">
      <c r="A30" s="29" t="s">
        <v>41</v>
      </c>
      <c r="B30" s="21"/>
      <c r="C30" s="285">
        <f>C31+C32</f>
        <v>410084.46999999991</v>
      </c>
      <c r="D30" s="286">
        <f>D31+D32</f>
        <v>407536.23999999958</v>
      </c>
      <c r="E30" s="296">
        <f>C30/$C$40</f>
        <v>0.29048008919103541</v>
      </c>
      <c r="F30" s="297">
        <f>D30/$D$40</f>
        <v>0.27197193867562791</v>
      </c>
      <c r="G30" s="68">
        <f>(D30-C30)/C30</f>
        <v>-6.2139149039229192E-3</v>
      </c>
      <c r="I30" s="285">
        <f>I31+I32</f>
        <v>64730.619000000035</v>
      </c>
      <c r="J30" s="286">
        <f>J31+J32</f>
        <v>60448.478999999999</v>
      </c>
      <c r="K30" s="296">
        <f t="shared" si="20"/>
        <v>0.16431003535431796</v>
      </c>
      <c r="L30" s="297">
        <f t="shared" si="21"/>
        <v>0.1414139850987878</v>
      </c>
      <c r="M30" s="68">
        <f t="shared" si="22"/>
        <v>-6.6153237311078916E-2</v>
      </c>
      <c r="O30" s="323">
        <f t="shared" si="17"/>
        <v>1.5784703819678918</v>
      </c>
      <c r="P30" s="324">
        <f t="shared" si="18"/>
        <v>1.4832663470615537</v>
      </c>
      <c r="Q30" s="68">
        <f t="shared" si="23"/>
        <v>-6.0314109148913185E-2</v>
      </c>
    </row>
    <row r="31" spans="1:17" ht="20.100000000000001" customHeight="1" x14ac:dyDescent="0.25">
      <c r="A31" s="14"/>
      <c r="B31" s="1" t="s">
        <v>6</v>
      </c>
      <c r="C31" s="287">
        <v>374392.17999999993</v>
      </c>
      <c r="D31" s="288">
        <v>380242.3799999996</v>
      </c>
      <c r="E31" s="294">
        <f t="shared" ref="E31:E38" si="24">C31/$C$40</f>
        <v>0.26519773801438074</v>
      </c>
      <c r="F31" s="295">
        <f t="shared" ref="F31:F38" si="25">D31/$D$40</f>
        <v>0.25375720513894617</v>
      </c>
      <c r="G31" s="67">
        <f>(D31-C31)/C31</f>
        <v>1.5625860561509761E-2</v>
      </c>
      <c r="I31" s="287">
        <v>59076.764000000039</v>
      </c>
      <c r="J31" s="288">
        <v>55938.861000000004</v>
      </c>
      <c r="K31" s="294">
        <f>I31/$I$40</f>
        <v>0.14995847917750793</v>
      </c>
      <c r="L31" s="295">
        <f>J31/$J$40</f>
        <v>0.13086412407328171</v>
      </c>
      <c r="M31" s="67">
        <f>(J31-I31)/I31</f>
        <v>-5.3115688597974539E-2</v>
      </c>
      <c r="O31" s="321">
        <f t="shared" si="17"/>
        <v>1.5779379793669848</v>
      </c>
      <c r="P31" s="322">
        <f t="shared" si="18"/>
        <v>1.4711369363930467</v>
      </c>
      <c r="Q31" s="67">
        <f t="shared" si="23"/>
        <v>-6.7683929514633437E-2</v>
      </c>
    </row>
    <row r="32" spans="1:17" ht="20.100000000000001" customHeight="1" x14ac:dyDescent="0.25">
      <c r="A32" s="14"/>
      <c r="B32" s="1" t="s">
        <v>42</v>
      </c>
      <c r="C32" s="287">
        <v>35692.29</v>
      </c>
      <c r="D32" s="288">
        <v>27293.859999999982</v>
      </c>
      <c r="E32" s="298">
        <f t="shared" si="24"/>
        <v>2.5282351176654661E-2</v>
      </c>
      <c r="F32" s="299">
        <f t="shared" si="25"/>
        <v>1.8214733536681734E-2</v>
      </c>
      <c r="G32" s="67">
        <f>(D32-C32)/C32</f>
        <v>-0.2353009571534922</v>
      </c>
      <c r="I32" s="287">
        <v>5653.8549999999977</v>
      </c>
      <c r="J32" s="288">
        <v>4509.6179999999949</v>
      </c>
      <c r="K32" s="298">
        <f>I32/$I$40</f>
        <v>1.4351556176810026E-2</v>
      </c>
      <c r="L32" s="299">
        <f>J32/$J$40</f>
        <v>1.054986102550611E-2</v>
      </c>
      <c r="M32" s="67">
        <f>(J32-I32)/I32</f>
        <v>-0.20238173777007074</v>
      </c>
      <c r="O32" s="321">
        <f t="shared" si="17"/>
        <v>1.5840549877858769</v>
      </c>
      <c r="P32" s="322">
        <f t="shared" si="18"/>
        <v>1.6522463293942293</v>
      </c>
      <c r="Q32" s="67">
        <f t="shared" si="23"/>
        <v>4.3048594988275797E-2</v>
      </c>
    </row>
    <row r="33" spans="1:17" ht="20.100000000000001" customHeight="1" x14ac:dyDescent="0.25">
      <c r="A33" s="29" t="s">
        <v>40</v>
      </c>
      <c r="B33" s="21"/>
      <c r="C33" s="285">
        <f>SUM(C34:C36)</f>
        <v>476520.7600000003</v>
      </c>
      <c r="D33" s="286">
        <f>SUM(D34:D36)</f>
        <v>497786.02000000014</v>
      </c>
      <c r="E33" s="296">
        <f t="shared" si="24"/>
        <v>0.33753970948029338</v>
      </c>
      <c r="F33" s="297">
        <f t="shared" si="25"/>
        <v>0.33220071153678271</v>
      </c>
      <c r="G33" s="68">
        <f t="shared" si="19"/>
        <v>4.4626093520038497E-2</v>
      </c>
      <c r="I33" s="285">
        <f>SUM(I34:I36)</f>
        <v>197240.4360000001</v>
      </c>
      <c r="J33" s="286">
        <f>SUM(J34:J36)</f>
        <v>216205.0970000001</v>
      </c>
      <c r="K33" s="296">
        <f t="shared" si="20"/>
        <v>0.50066851689555281</v>
      </c>
      <c r="L33" s="297">
        <f t="shared" si="21"/>
        <v>0.50579311293241946</v>
      </c>
      <c r="M33" s="68">
        <f t="shared" si="22"/>
        <v>9.6149964908818109E-2</v>
      </c>
      <c r="O33" s="323">
        <f t="shared" si="17"/>
        <v>4.1391782385304676</v>
      </c>
      <c r="P33" s="324">
        <f t="shared" si="18"/>
        <v>4.3433340494375479</v>
      </c>
      <c r="Q33" s="68">
        <f t="shared" si="23"/>
        <v>4.9322788037164035E-2</v>
      </c>
    </row>
    <row r="34" spans="1:17" ht="20.100000000000001" customHeight="1" x14ac:dyDescent="0.25">
      <c r="A34" s="14"/>
      <c r="B34" s="5" t="s">
        <v>7</v>
      </c>
      <c r="C34" s="287">
        <v>442437.56000000029</v>
      </c>
      <c r="D34" s="288">
        <v>472804.50000000012</v>
      </c>
      <c r="E34" s="294">
        <f t="shared" si="24"/>
        <v>0.31339714447187961</v>
      </c>
      <c r="F34" s="295">
        <f t="shared" si="25"/>
        <v>0.31552913301541247</v>
      </c>
      <c r="G34" s="67">
        <f t="shared" si="19"/>
        <v>6.8635538085870931E-2</v>
      </c>
      <c r="I34" s="287">
        <v>187260.30400000012</v>
      </c>
      <c r="J34" s="288">
        <v>207225.05700000009</v>
      </c>
      <c r="K34" s="294">
        <f t="shared" si="20"/>
        <v>0.47533528407476427</v>
      </c>
      <c r="L34" s="295">
        <f t="shared" si="21"/>
        <v>0.48478508653118413</v>
      </c>
      <c r="M34" s="67">
        <f t="shared" si="22"/>
        <v>0.10661497697878326</v>
      </c>
      <c r="O34" s="321">
        <f t="shared" si="17"/>
        <v>4.2324685092287373</v>
      </c>
      <c r="P34" s="322">
        <f t="shared" si="18"/>
        <v>4.3828909623322119</v>
      </c>
      <c r="Q34" s="67">
        <f t="shared" si="23"/>
        <v>3.5540123399733302E-2</v>
      </c>
    </row>
    <row r="35" spans="1:17" ht="20.100000000000001" customHeight="1" x14ac:dyDescent="0.25">
      <c r="A35" s="14"/>
      <c r="B35" s="5" t="s">
        <v>8</v>
      </c>
      <c r="C35" s="287">
        <v>15223.820000000016</v>
      </c>
      <c r="D35" s="288">
        <v>14994.420000000006</v>
      </c>
      <c r="E35" s="294">
        <f t="shared" si="24"/>
        <v>1.0783672425898679E-2</v>
      </c>
      <c r="F35" s="295">
        <f t="shared" si="25"/>
        <v>1.0006622912152829E-2</v>
      </c>
      <c r="G35" s="67">
        <f t="shared" si="19"/>
        <v>-1.5068491351054486E-2</v>
      </c>
      <c r="I35" s="287">
        <v>7172.9410000000053</v>
      </c>
      <c r="J35" s="288">
        <v>6801.8419999999987</v>
      </c>
      <c r="K35" s="294">
        <f t="shared" si="20"/>
        <v>1.8207553202981685E-2</v>
      </c>
      <c r="L35" s="295">
        <f t="shared" si="21"/>
        <v>1.5912320692672993E-2</v>
      </c>
      <c r="M35" s="67">
        <f t="shared" si="22"/>
        <v>-5.1735961581170997E-2</v>
      </c>
      <c r="O35" s="321">
        <f t="shared" si="17"/>
        <v>4.7116564699267318</v>
      </c>
      <c r="P35" s="322">
        <f t="shared" si="18"/>
        <v>4.5362488178935871</v>
      </c>
      <c r="Q35" s="67">
        <f t="shared" si="23"/>
        <v>-3.7228446758104237E-2</v>
      </c>
    </row>
    <row r="36" spans="1:17" ht="20.100000000000001" customHeight="1" x14ac:dyDescent="0.25">
      <c r="A36" s="38"/>
      <c r="B36" s="39" t="s">
        <v>9</v>
      </c>
      <c r="C36" s="289">
        <v>18859.380000000019</v>
      </c>
      <c r="D36" s="290">
        <v>9987.1000000000149</v>
      </c>
      <c r="E36" s="298">
        <f t="shared" si="24"/>
        <v>1.3358892582515099E-2</v>
      </c>
      <c r="F36" s="299">
        <f t="shared" si="25"/>
        <v>6.6649556092174041E-3</v>
      </c>
      <c r="G36" s="67">
        <f t="shared" si="19"/>
        <v>-0.47044388521785951</v>
      </c>
      <c r="I36" s="289">
        <v>2807.1909999999989</v>
      </c>
      <c r="J36" s="290">
        <v>2178.1980000000008</v>
      </c>
      <c r="K36" s="298">
        <f t="shared" si="20"/>
        <v>7.1256796178068797E-3</v>
      </c>
      <c r="L36" s="299">
        <f t="shared" si="21"/>
        <v>5.0957057085623198E-3</v>
      </c>
      <c r="M36" s="67">
        <f t="shared" si="22"/>
        <v>-0.22406491043893997</v>
      </c>
      <c r="O36" s="321">
        <f t="shared" si="17"/>
        <v>1.4884853054554266</v>
      </c>
      <c r="P36" s="322">
        <f t="shared" si="18"/>
        <v>2.1810115048412424</v>
      </c>
      <c r="Q36" s="67">
        <f t="shared" si="23"/>
        <v>0.46525565072604197</v>
      </c>
    </row>
    <row r="37" spans="1:17" ht="20.100000000000001" customHeight="1" x14ac:dyDescent="0.25">
      <c r="A37" s="14" t="s">
        <v>43</v>
      </c>
      <c r="B37" s="5"/>
      <c r="C37" s="267">
        <v>1853.3400000000001</v>
      </c>
      <c r="D37" s="268">
        <v>2070.7400000000002</v>
      </c>
      <c r="E37" s="294">
        <f t="shared" si="24"/>
        <v>1.3127987229102182E-3</v>
      </c>
      <c r="F37" s="295">
        <f t="shared" si="25"/>
        <v>1.3819216968119703E-3</v>
      </c>
      <c r="G37" s="69">
        <f>(D37-C37)/C37</f>
        <v>0.11730173632468952</v>
      </c>
      <c r="I37" s="267">
        <v>408.35100000000006</v>
      </c>
      <c r="J37" s="268">
        <v>460.77199999999993</v>
      </c>
      <c r="K37" s="294">
        <f>I37/$I$40</f>
        <v>1.0365445021771082E-3</v>
      </c>
      <c r="L37" s="295">
        <f>J37/$J$40</f>
        <v>1.077936216425539E-3</v>
      </c>
      <c r="M37" s="69">
        <f>(J37-I37)/I37</f>
        <v>0.1283724051122683</v>
      </c>
      <c r="O37" s="325">
        <f t="shared" si="17"/>
        <v>2.2033248081841434</v>
      </c>
      <c r="P37" s="326">
        <f t="shared" si="18"/>
        <v>2.2251562243449197</v>
      </c>
      <c r="Q37" s="69">
        <f t="shared" si="23"/>
        <v>9.9083966556744053E-3</v>
      </c>
    </row>
    <row r="38" spans="1:17" ht="20.100000000000001" customHeight="1" x14ac:dyDescent="0.25">
      <c r="A38" s="14" t="s">
        <v>10</v>
      </c>
      <c r="B38" s="1"/>
      <c r="C38" s="267">
        <v>9749.7100000000155</v>
      </c>
      <c r="D38" s="268">
        <v>7721.2599999999975</v>
      </c>
      <c r="E38" s="294">
        <f t="shared" si="24"/>
        <v>6.9061299258339013E-3</v>
      </c>
      <c r="F38" s="295">
        <f t="shared" si="25"/>
        <v>5.1528326688654244E-3</v>
      </c>
      <c r="G38" s="67">
        <f t="shared" si="19"/>
        <v>-0.20805234206966308</v>
      </c>
      <c r="I38" s="267">
        <v>4521.6069999999972</v>
      </c>
      <c r="J38" s="268">
        <v>4869.4420000000036</v>
      </c>
      <c r="K38" s="294">
        <f t="shared" si="20"/>
        <v>1.1477495774114731E-2</v>
      </c>
      <c r="L38" s="295">
        <f t="shared" si="21"/>
        <v>1.1391638132489851E-2</v>
      </c>
      <c r="M38" s="67">
        <f t="shared" si="22"/>
        <v>7.6927295981275373E-2</v>
      </c>
      <c r="O38" s="321">
        <f t="shared" si="17"/>
        <v>4.6376835823834659</v>
      </c>
      <c r="P38" s="322">
        <f t="shared" si="18"/>
        <v>6.3065380520795902</v>
      </c>
      <c r="Q38" s="67">
        <f t="shared" si="23"/>
        <v>0.35984655702587676</v>
      </c>
    </row>
    <row r="39" spans="1:17" ht="20.100000000000001" customHeight="1" thickBot="1" x14ac:dyDescent="0.3">
      <c r="A39" s="14" t="s">
        <v>11</v>
      </c>
      <c r="B39" s="16"/>
      <c r="C39" s="291">
        <v>18838.060000000001</v>
      </c>
      <c r="D39" s="292">
        <v>24472.350000000009</v>
      </c>
      <c r="E39" s="300">
        <f>C39/$C$40</f>
        <v>1.3343790729227268E-2</v>
      </c>
      <c r="F39" s="301">
        <f>D39/$D$40</f>
        <v>1.6331780637345309E-2</v>
      </c>
      <c r="G39" s="70">
        <f t="shared" si="19"/>
        <v>0.29909077686343538</v>
      </c>
      <c r="I39" s="291">
        <v>4398.8260000000028</v>
      </c>
      <c r="J39" s="292">
        <v>4957.9190000000017</v>
      </c>
      <c r="K39" s="300">
        <f t="shared" si="20"/>
        <v>1.1165832595815176E-2</v>
      </c>
      <c r="L39" s="301">
        <f t="shared" si="21"/>
        <v>1.1598622416736031E-2</v>
      </c>
      <c r="M39" s="70">
        <f t="shared" si="22"/>
        <v>0.1271005036343785</v>
      </c>
      <c r="O39" s="327">
        <f t="shared" si="17"/>
        <v>2.3350737814828078</v>
      </c>
      <c r="P39" s="328">
        <f t="shared" si="18"/>
        <v>2.0259268112788513</v>
      </c>
      <c r="Q39" s="70">
        <f>(P39-O39)/O39</f>
        <v>-0.13239280602416056</v>
      </c>
    </row>
    <row r="40" spans="1:17" ht="26.25" customHeight="1" thickBot="1" x14ac:dyDescent="0.3">
      <c r="A40" s="18" t="s">
        <v>12</v>
      </c>
      <c r="B40" s="60"/>
      <c r="C40" s="293">
        <f>C28+C29+C30+C33+C37+C38+C39</f>
        <v>1411747.2600000002</v>
      </c>
      <c r="D40" s="310">
        <f>D28+D29+D30+D33+D37+D38+D39</f>
        <v>1498449.5899999994</v>
      </c>
      <c r="E40" s="302">
        <f>C40/$C$40</f>
        <v>1</v>
      </c>
      <c r="F40" s="303">
        <f>D40/$D$40</f>
        <v>1</v>
      </c>
      <c r="G40" s="70">
        <f t="shared" si="19"/>
        <v>6.1414909351408357E-2</v>
      </c>
      <c r="H40" s="2"/>
      <c r="I40" s="293">
        <f>I28+I29+I30+I33+I37+I38+I39</f>
        <v>393954.14200000023</v>
      </c>
      <c r="J40" s="310">
        <f>J28+J29+J30+J33+J37+J38+J39</f>
        <v>427457.57400000008</v>
      </c>
      <c r="K40" s="302">
        <f>K28+K29+K30+K33+K37+K38+K39</f>
        <v>1</v>
      </c>
      <c r="L40" s="303">
        <f>L28+L29+L30+L33+L37+L38+L39</f>
        <v>1</v>
      </c>
      <c r="M40" s="70">
        <f t="shared" si="22"/>
        <v>8.5043989713908974E-2</v>
      </c>
      <c r="N40" s="2"/>
      <c r="O40" s="329">
        <f t="shared" si="17"/>
        <v>2.7905429899683334</v>
      </c>
      <c r="P40" s="330">
        <f t="shared" si="18"/>
        <v>2.8526656942793807</v>
      </c>
      <c r="Q40" s="70">
        <f>(P40-O40)/O40</f>
        <v>2.2261869655608578E-2</v>
      </c>
    </row>
    <row r="42" spans="1:17" x14ac:dyDescent="0.25">
      <c r="A42" s="2"/>
    </row>
    <row r="43" spans="1:17" ht="8.25" customHeight="1" thickBot="1" x14ac:dyDescent="0.3"/>
    <row r="44" spans="1:17" ht="15" customHeight="1" x14ac:dyDescent="0.25">
      <c r="A44" s="440" t="s">
        <v>15</v>
      </c>
      <c r="B44" s="458"/>
      <c r="C44" s="461" t="s">
        <v>1</v>
      </c>
      <c r="D44" s="457"/>
      <c r="E44" s="452" t="s">
        <v>117</v>
      </c>
      <c r="F44" s="452"/>
      <c r="G44" s="176" t="s">
        <v>0</v>
      </c>
      <c r="I44" s="453">
        <v>1000</v>
      </c>
      <c r="J44" s="457"/>
      <c r="K44" s="452" t="s">
        <v>117</v>
      </c>
      <c r="L44" s="452"/>
      <c r="M44" s="176" t="s">
        <v>0</v>
      </c>
      <c r="O44" s="451" t="s">
        <v>22</v>
      </c>
      <c r="P44" s="452"/>
      <c r="Q44" s="176" t="s">
        <v>0</v>
      </c>
    </row>
    <row r="45" spans="1:17" ht="15" customHeight="1" x14ac:dyDescent="0.25">
      <c r="A45" s="459"/>
      <c r="B45" s="460"/>
      <c r="C45" s="462" t="str">
        <f>C5</f>
        <v>jan-dez</v>
      </c>
      <c r="D45" s="450"/>
      <c r="E45" s="454" t="str">
        <f>C25</f>
        <v>jan-dez</v>
      </c>
      <c r="F45" s="454"/>
      <c r="G45" s="177" t="str">
        <f>G25</f>
        <v>2021 /2020</v>
      </c>
      <c r="I45" s="449" t="str">
        <f>C5</f>
        <v>jan-dez</v>
      </c>
      <c r="J45" s="450"/>
      <c r="K45" s="463" t="str">
        <f>C25</f>
        <v>jan-dez</v>
      </c>
      <c r="L45" s="456"/>
      <c r="M45" s="177" t="str">
        <f>G45</f>
        <v>2021 /2020</v>
      </c>
      <c r="O45" s="449" t="str">
        <f>C5</f>
        <v>jan-dez</v>
      </c>
      <c r="P45" s="450"/>
      <c r="Q45" s="177" t="str">
        <f>Q25</f>
        <v>2021 /2020</v>
      </c>
    </row>
    <row r="46" spans="1:17" ht="15.75" customHeight="1" x14ac:dyDescent="0.25">
      <c r="A46" s="459"/>
      <c r="B46" s="460"/>
      <c r="C46" s="187">
        <f>C6</f>
        <v>2020</v>
      </c>
      <c r="D46" s="185">
        <f>D6</f>
        <v>2021</v>
      </c>
      <c r="E46" s="280">
        <f>C26</f>
        <v>2020</v>
      </c>
      <c r="F46" s="185">
        <f>D26</f>
        <v>2021</v>
      </c>
      <c r="G46" s="177" t="s">
        <v>1</v>
      </c>
      <c r="I46" s="182">
        <f>C6</f>
        <v>2020</v>
      </c>
      <c r="J46" s="186">
        <f>D6</f>
        <v>2021</v>
      </c>
      <c r="K46" s="184">
        <f>C26</f>
        <v>2020</v>
      </c>
      <c r="L46" s="185">
        <f>D26</f>
        <v>2021</v>
      </c>
      <c r="M46" s="358">
        <v>1000</v>
      </c>
      <c r="O46" s="182">
        <f>O26</f>
        <v>2020</v>
      </c>
      <c r="P46" s="186">
        <f>P26</f>
        <v>2021</v>
      </c>
      <c r="Q46" s="177"/>
    </row>
    <row r="47" spans="1:17" s="412" customFormat="1" ht="15.75" customHeight="1" x14ac:dyDescent="0.25">
      <c r="A47" s="29" t="s">
        <v>150</v>
      </c>
      <c r="B47" s="21"/>
      <c r="C47" s="285">
        <f>C48+C49</f>
        <v>857095.04000000143</v>
      </c>
      <c r="D47" s="286">
        <f>D48+D49</f>
        <v>872670.44000000088</v>
      </c>
      <c r="E47" s="296">
        <f>C47/$C$60</f>
        <v>0.49268621731158824</v>
      </c>
      <c r="F47" s="297">
        <f>D47/$D$60</f>
        <v>0.49007607538951797</v>
      </c>
      <c r="G47" s="68">
        <f>(D47-C47)/C47</f>
        <v>1.8172313772810325E-2</v>
      </c>
      <c r="H47"/>
      <c r="I47" s="285">
        <f>I48+I49</f>
        <v>250715.09100000001</v>
      </c>
      <c r="J47" s="286">
        <f>J48+J49</f>
        <v>262825.39500000008</v>
      </c>
      <c r="K47" s="296">
        <f>I47/$I$60</f>
        <v>0.54239683572228348</v>
      </c>
      <c r="L47" s="297">
        <f>J47/$J$60</f>
        <v>0.52756150381352762</v>
      </c>
      <c r="M47" s="68">
        <f>(J47-I47)/I47</f>
        <v>4.8303051689856442E-2</v>
      </c>
      <c r="N47"/>
      <c r="O47" s="323">
        <f t="shared" ref="O47" si="26">(I47/C47)*10</f>
        <v>2.9251725806276934</v>
      </c>
      <c r="P47" s="324">
        <f t="shared" ref="P47" si="27">(J47/D47)*10</f>
        <v>3.0117371112054601</v>
      </c>
      <c r="Q47" s="68">
        <f>(P47-O47)/O47</f>
        <v>2.9592965266750652E-2</v>
      </c>
    </row>
    <row r="48" spans="1:17" ht="20.100000000000001" customHeight="1" x14ac:dyDescent="0.25">
      <c r="A48" s="14" t="s">
        <v>4</v>
      </c>
      <c r="B48" s="1"/>
      <c r="C48" s="304">
        <v>413673.90000000107</v>
      </c>
      <c r="D48" s="305">
        <v>405621.02000000014</v>
      </c>
      <c r="E48" s="294">
        <f>C48/$C$60</f>
        <v>0.23779326618379731</v>
      </c>
      <c r="F48" s="295">
        <f>D48/$D$60</f>
        <v>0.22778949356539802</v>
      </c>
      <c r="G48" s="67">
        <f>(D48-C48)/C48</f>
        <v>-1.9466734546223281E-2</v>
      </c>
      <c r="I48" s="304">
        <v>140288.45400000003</v>
      </c>
      <c r="J48" s="305">
        <v>146540.61300000016</v>
      </c>
      <c r="K48" s="294">
        <f>I48/$I$60</f>
        <v>0.30349993386704888</v>
      </c>
      <c r="L48" s="295">
        <f>J48/$J$60</f>
        <v>0.29414656130940559</v>
      </c>
      <c r="M48" s="67">
        <f>(J48-I48)/I48</f>
        <v>4.4566454485271675E-2</v>
      </c>
      <c r="O48" s="321">
        <f t="shared" ref="O48:O60" si="28">(I48/C48)*10</f>
        <v>3.3912812483456092</v>
      </c>
      <c r="P48" s="322">
        <f t="shared" ref="P48:P60" si="29">(J48/D48)*10</f>
        <v>3.6127470169075582</v>
      </c>
      <c r="Q48" s="67">
        <f>(P48-O48)/O48</f>
        <v>6.530445349231595E-2</v>
      </c>
    </row>
    <row r="49" spans="1:17" ht="20.100000000000001" customHeight="1" x14ac:dyDescent="0.25">
      <c r="A49" s="14" t="s">
        <v>5</v>
      </c>
      <c r="B49" s="1"/>
      <c r="C49" s="304">
        <v>443421.14000000031</v>
      </c>
      <c r="D49" s="305">
        <v>467049.42000000074</v>
      </c>
      <c r="E49" s="294">
        <f>C49/$C$60</f>
        <v>0.25489295112779087</v>
      </c>
      <c r="F49" s="295">
        <f>D49/$D$60</f>
        <v>0.26228658182411996</v>
      </c>
      <c r="G49" s="67">
        <f>(D49-C49)/C49</f>
        <v>5.3286318284239714E-2</v>
      </c>
      <c r="I49" s="304">
        <v>110426.637</v>
      </c>
      <c r="J49" s="305">
        <v>116284.78199999993</v>
      </c>
      <c r="K49" s="294">
        <f>I49/$I$60</f>
        <v>0.23889690185523468</v>
      </c>
      <c r="L49" s="295">
        <f>J49/$J$60</f>
        <v>0.23341494250412209</v>
      </c>
      <c r="M49" s="67">
        <f>(J49-I49)/I49</f>
        <v>5.3050107828602359E-2</v>
      </c>
      <c r="O49" s="321">
        <f t="shared" si="28"/>
        <v>2.4903331627355412</v>
      </c>
      <c r="P49" s="322">
        <f t="shared" si="29"/>
        <v>2.48977467951892</v>
      </c>
      <c r="Q49" s="67">
        <f>(P49-O49)/O49</f>
        <v>-2.2426044232882713E-4</v>
      </c>
    </row>
    <row r="50" spans="1:17" ht="20.100000000000001" customHeight="1" x14ac:dyDescent="0.25">
      <c r="A50" s="29" t="s">
        <v>41</v>
      </c>
      <c r="B50" s="21"/>
      <c r="C50" s="285">
        <f>C51+C52</f>
        <v>679088.7100000002</v>
      </c>
      <c r="D50" s="286">
        <f>D51+D52</f>
        <v>686369.77000000118</v>
      </c>
      <c r="E50" s="296">
        <f>C50/$C$60</f>
        <v>0.39036236605558428</v>
      </c>
      <c r="F50" s="297">
        <f>D50/$D$60</f>
        <v>0.38545295879118624</v>
      </c>
      <c r="G50" s="68">
        <f>(D50-C50)/C50</f>
        <v>1.0721809820694832E-2</v>
      </c>
      <c r="I50" s="285">
        <f>I51+I52</f>
        <v>83858.36199999995</v>
      </c>
      <c r="J50" s="286">
        <f>J51+J52</f>
        <v>83855.664000000179</v>
      </c>
      <c r="K50" s="296">
        <f>I50/$I$60</f>
        <v>0.18141911608206204</v>
      </c>
      <c r="L50" s="297">
        <f>J50/$J$60</f>
        <v>0.16832095012402426</v>
      </c>
      <c r="M50" s="68">
        <f>(J50-I50)/I50</f>
        <v>-3.2173297157546784E-5</v>
      </c>
      <c r="O50" s="323">
        <f t="shared" si="28"/>
        <v>1.2348660898809514</v>
      </c>
      <c r="P50" s="324">
        <f t="shared" si="29"/>
        <v>1.2217272331210047</v>
      </c>
      <c r="Q50" s="68">
        <f>(P50-O50)/O50</f>
        <v>-1.0639904089692271E-2</v>
      </c>
    </row>
    <row r="51" spans="1:17" ht="20.100000000000001" customHeight="1" x14ac:dyDescent="0.25">
      <c r="A51" s="14"/>
      <c r="B51" s="1" t="s">
        <v>6</v>
      </c>
      <c r="C51" s="287">
        <v>653850.49000000022</v>
      </c>
      <c r="D51" s="288">
        <v>660726.71000000113</v>
      </c>
      <c r="E51" s="294">
        <f t="shared" ref="E51:E57" si="30">C51/$C$60</f>
        <v>0.37585461304901263</v>
      </c>
      <c r="F51" s="295">
        <f t="shared" ref="F51:F57" si="31">D51/$D$60</f>
        <v>0.37105227597926704</v>
      </c>
      <c r="G51" s="67">
        <f t="shared" ref="G51:G59" si="32">(D51-C51)/C51</f>
        <v>1.0516502021740324E-2</v>
      </c>
      <c r="I51" s="287">
        <v>78734.502999999953</v>
      </c>
      <c r="J51" s="288">
        <v>78722.238000000187</v>
      </c>
      <c r="K51" s="294">
        <f t="shared" ref="K51:K58" si="33">I51/$I$60</f>
        <v>0.1703341634483686</v>
      </c>
      <c r="L51" s="295">
        <f t="shared" ref="L51:L58" si="34">J51/$J$60</f>
        <v>0.15801677864061242</v>
      </c>
      <c r="M51" s="67">
        <f t="shared" ref="M51:M58" si="35">(J51-I51)/I51</f>
        <v>-1.5577668661687742E-4</v>
      </c>
      <c r="O51" s="321">
        <f t="shared" si="28"/>
        <v>1.2041667660140458</v>
      </c>
      <c r="P51" s="322">
        <f t="shared" si="29"/>
        <v>1.1914493058711075</v>
      </c>
      <c r="Q51" s="67">
        <f t="shared" ref="Q51:Q58" si="36">(P51-O51)/O51</f>
        <v>-1.0561211704118684E-2</v>
      </c>
    </row>
    <row r="52" spans="1:17" ht="20.100000000000001" customHeight="1" x14ac:dyDescent="0.25">
      <c r="A52" s="14"/>
      <c r="B52" s="1" t="s">
        <v>42</v>
      </c>
      <c r="C52" s="287">
        <v>25238.220000000008</v>
      </c>
      <c r="D52" s="288">
        <v>25643.06</v>
      </c>
      <c r="E52" s="298">
        <f t="shared" si="30"/>
        <v>1.4507753006571658E-2</v>
      </c>
      <c r="F52" s="299">
        <f t="shared" si="31"/>
        <v>1.440068281191915E-2</v>
      </c>
      <c r="G52" s="67">
        <f t="shared" si="32"/>
        <v>1.6040750892891524E-2</v>
      </c>
      <c r="I52" s="287">
        <v>5123.8589999999995</v>
      </c>
      <c r="J52" s="288">
        <v>5133.4259999999958</v>
      </c>
      <c r="K52" s="298">
        <f t="shared" si="33"/>
        <v>1.1084952633693452E-2</v>
      </c>
      <c r="L52" s="299">
        <f t="shared" si="34"/>
        <v>1.0304171483411863E-2</v>
      </c>
      <c r="M52" s="67">
        <f t="shared" si="35"/>
        <v>1.867147398083431E-3</v>
      </c>
      <c r="O52" s="321">
        <f t="shared" si="28"/>
        <v>2.0301982469445141</v>
      </c>
      <c r="P52" s="322">
        <f t="shared" si="29"/>
        <v>2.0018773110541392</v>
      </c>
      <c r="Q52" s="67">
        <f t="shared" si="36"/>
        <v>-1.3949837624477514E-2</v>
      </c>
    </row>
    <row r="53" spans="1:17" ht="20.100000000000001" customHeight="1" x14ac:dyDescent="0.25">
      <c r="A53" s="29" t="s">
        <v>40</v>
      </c>
      <c r="B53" s="21"/>
      <c r="C53" s="285">
        <f>SUM(C54:C56)</f>
        <v>180508.35999999981</v>
      </c>
      <c r="D53" s="286">
        <f>SUM(D54:D56)</f>
        <v>196418.6100000001</v>
      </c>
      <c r="E53" s="296">
        <f>C53/$C$60</f>
        <v>0.10376209980344556</v>
      </c>
      <c r="F53" s="297">
        <f>D53/$D$60</f>
        <v>0.11030517032554039</v>
      </c>
      <c r="G53" s="68">
        <f>(D53-C53)/C53</f>
        <v>8.8141347026809772E-2</v>
      </c>
      <c r="I53" s="285">
        <f>SUM(I54:I56)</f>
        <v>119974.03500000003</v>
      </c>
      <c r="J53" s="286">
        <f>SUM(J54:J56)</f>
        <v>141701.45299999995</v>
      </c>
      <c r="K53" s="296">
        <f t="shared" si="33"/>
        <v>0.25955173537134429</v>
      </c>
      <c r="L53" s="297">
        <f t="shared" si="34"/>
        <v>0.28443306110979827</v>
      </c>
      <c r="M53" s="68">
        <f t="shared" si="35"/>
        <v>0.18110100239605939</v>
      </c>
      <c r="O53" s="323">
        <f t="shared" si="28"/>
        <v>6.6464531061054544</v>
      </c>
      <c r="P53" s="324">
        <f t="shared" si="29"/>
        <v>7.2142580074260723</v>
      </c>
      <c r="Q53" s="68">
        <f t="shared" si="36"/>
        <v>8.5429761145689925E-2</v>
      </c>
    </row>
    <row r="54" spans="1:17" ht="20.100000000000001" customHeight="1" x14ac:dyDescent="0.25">
      <c r="A54" s="14"/>
      <c r="B54" s="5" t="s">
        <v>7</v>
      </c>
      <c r="C54" s="287">
        <v>169464.79999999981</v>
      </c>
      <c r="D54" s="288">
        <v>182833.02000000008</v>
      </c>
      <c r="E54" s="294">
        <f>C54/$C$60</f>
        <v>9.7413900889526325E-2</v>
      </c>
      <c r="F54" s="295">
        <f>D54/$D$60</f>
        <v>0.10267574652031665</v>
      </c>
      <c r="G54" s="67">
        <f>(D54-C54)/C54</f>
        <v>7.8884936576801068E-2</v>
      </c>
      <c r="I54" s="287">
        <v>111991.27200000003</v>
      </c>
      <c r="J54" s="288">
        <v>130394.38199999997</v>
      </c>
      <c r="K54" s="294">
        <f t="shared" si="33"/>
        <v>0.24228183201510425</v>
      </c>
      <c r="L54" s="295">
        <f t="shared" si="34"/>
        <v>0.26173671785694663</v>
      </c>
      <c r="M54" s="67">
        <f t="shared" si="35"/>
        <v>0.16432628785571735</v>
      </c>
      <c r="O54" s="321">
        <f t="shared" si="28"/>
        <v>6.6085270805500693</v>
      </c>
      <c r="P54" s="322">
        <f t="shared" si="29"/>
        <v>7.1318836170840427</v>
      </c>
      <c r="Q54" s="67">
        <f t="shared" si="36"/>
        <v>7.9194127549888346E-2</v>
      </c>
    </row>
    <row r="55" spans="1:17" ht="20.100000000000001" customHeight="1" x14ac:dyDescent="0.25">
      <c r="A55" s="14"/>
      <c r="B55" s="5" t="s">
        <v>8</v>
      </c>
      <c r="C55" s="287">
        <v>8603.17</v>
      </c>
      <c r="D55" s="288">
        <v>10816.61000000001</v>
      </c>
      <c r="E55" s="294">
        <f t="shared" si="30"/>
        <v>4.9453830513224405E-3</v>
      </c>
      <c r="F55" s="295">
        <f t="shared" si="31"/>
        <v>6.0744142746705313E-3</v>
      </c>
      <c r="G55" s="67">
        <f t="shared" si="32"/>
        <v>0.25728190887777524</v>
      </c>
      <c r="I55" s="287">
        <v>6729.0650000000005</v>
      </c>
      <c r="J55" s="288">
        <v>9806.372000000003</v>
      </c>
      <c r="K55" s="294">
        <f t="shared" si="33"/>
        <v>1.4557654063869524E-2</v>
      </c>
      <c r="L55" s="295">
        <f t="shared" si="34"/>
        <v>1.9684035324192592E-2</v>
      </c>
      <c r="M55" s="67">
        <f t="shared" si="35"/>
        <v>0.45731568947543266</v>
      </c>
      <c r="O55" s="321">
        <f t="shared" si="28"/>
        <v>7.8216111038140603</v>
      </c>
      <c r="P55" s="322">
        <f t="shared" si="29"/>
        <v>9.0660308543989228</v>
      </c>
      <c r="Q55" s="67">
        <f t="shared" si="36"/>
        <v>0.1591001820555927</v>
      </c>
    </row>
    <row r="56" spans="1:17" ht="20.100000000000001" customHeight="1" x14ac:dyDescent="0.25">
      <c r="A56" s="38"/>
      <c r="B56" s="39" t="s">
        <v>9</v>
      </c>
      <c r="C56" s="289">
        <v>2440.3899999999985</v>
      </c>
      <c r="D56" s="290">
        <v>2768.98</v>
      </c>
      <c r="E56" s="298">
        <f t="shared" si="30"/>
        <v>1.4028158625967828E-3</v>
      </c>
      <c r="F56" s="299">
        <f t="shared" si="31"/>
        <v>1.5550095305532133E-3</v>
      </c>
      <c r="G56" s="67">
        <f t="shared" si="32"/>
        <v>0.13464651141825762</v>
      </c>
      <c r="I56" s="289">
        <v>1253.6979999999999</v>
      </c>
      <c r="J56" s="290">
        <v>1500.6990000000005</v>
      </c>
      <c r="K56" s="298">
        <f t="shared" si="33"/>
        <v>2.7122492923704992E-3</v>
      </c>
      <c r="L56" s="299">
        <f t="shared" si="34"/>
        <v>3.0123079286590903E-3</v>
      </c>
      <c r="M56" s="67">
        <f t="shared" si="35"/>
        <v>0.19701794212003265</v>
      </c>
      <c r="O56" s="321">
        <f t="shared" si="28"/>
        <v>5.1372854338855696</v>
      </c>
      <c r="P56" s="322">
        <f t="shared" si="29"/>
        <v>5.419681615612971</v>
      </c>
      <c r="Q56" s="67">
        <f t="shared" si="36"/>
        <v>5.496992241558437E-2</v>
      </c>
    </row>
    <row r="57" spans="1:17" ht="20.100000000000001" customHeight="1" x14ac:dyDescent="0.25">
      <c r="A57" s="14" t="s">
        <v>43</v>
      </c>
      <c r="B57" s="5"/>
      <c r="C57" s="267">
        <v>749.16999999999973</v>
      </c>
      <c r="D57" s="268">
        <v>1851.1599999999994</v>
      </c>
      <c r="E57" s="294">
        <f t="shared" si="30"/>
        <v>4.306473800423834E-4</v>
      </c>
      <c r="F57" s="295">
        <f t="shared" si="31"/>
        <v>1.0395782716303063E-3</v>
      </c>
      <c r="G57" s="69">
        <f t="shared" si="32"/>
        <v>1.4709478489528414</v>
      </c>
      <c r="I57" s="267">
        <v>396.05200000000002</v>
      </c>
      <c r="J57" s="268">
        <v>1845.0700000000008</v>
      </c>
      <c r="K57" s="294">
        <f t="shared" si="33"/>
        <v>8.5681859326721516E-4</v>
      </c>
      <c r="L57" s="295">
        <f t="shared" si="34"/>
        <v>3.7035534707033379E-3</v>
      </c>
      <c r="M57" s="69">
        <f t="shared" si="35"/>
        <v>3.6586559340692659</v>
      </c>
      <c r="O57" s="325">
        <f t="shared" si="28"/>
        <v>5.2865437751111255</v>
      </c>
      <c r="P57" s="326">
        <f t="shared" si="29"/>
        <v>9.9671017091985643</v>
      </c>
      <c r="Q57" s="69">
        <f t="shared" si="36"/>
        <v>0.88537201869458682</v>
      </c>
    </row>
    <row r="58" spans="1:17" ht="20.100000000000001" customHeight="1" x14ac:dyDescent="0.25">
      <c r="A58" s="14" t="s">
        <v>10</v>
      </c>
      <c r="B58" s="1"/>
      <c r="C58" s="267">
        <v>11214.900000000009</v>
      </c>
      <c r="D58" s="268">
        <v>10825.380000000012</v>
      </c>
      <c r="E58" s="294">
        <f>C58/$C$60</f>
        <v>6.4466907410031518E-3</v>
      </c>
      <c r="F58" s="295">
        <f>D58/$D$60</f>
        <v>6.0793393494572596E-3</v>
      </c>
      <c r="G58" s="67">
        <f t="shared" si="32"/>
        <v>-3.4732364978733339E-2</v>
      </c>
      <c r="I58" s="267">
        <v>5309.7699999999986</v>
      </c>
      <c r="J58" s="268">
        <v>5612.4579999999978</v>
      </c>
      <c r="K58" s="294">
        <f t="shared" si="33"/>
        <v>1.1487152348611949E-2</v>
      </c>
      <c r="L58" s="295">
        <f t="shared" si="34"/>
        <v>1.1265717997190727E-2</v>
      </c>
      <c r="M58" s="67">
        <f t="shared" si="35"/>
        <v>5.7005859010842139E-2</v>
      </c>
      <c r="O58" s="321">
        <f t="shared" si="28"/>
        <v>4.7345674058618394</v>
      </c>
      <c r="P58" s="322">
        <f t="shared" si="29"/>
        <v>5.184536709103968</v>
      </c>
      <c r="Q58" s="67">
        <f t="shared" si="36"/>
        <v>9.5039158738140325E-2</v>
      </c>
    </row>
    <row r="59" spans="1:17" ht="20.100000000000001" customHeight="1" thickBot="1" x14ac:dyDescent="0.3">
      <c r="A59" s="14" t="s">
        <v>11</v>
      </c>
      <c r="B59" s="16"/>
      <c r="C59" s="291">
        <v>10980.55</v>
      </c>
      <c r="D59" s="292">
        <v>12548.260000000007</v>
      </c>
      <c r="E59" s="300">
        <f>C59/$C$60</f>
        <v>6.3119787083364184E-3</v>
      </c>
      <c r="F59" s="301">
        <f>D59/$D$60</f>
        <v>7.0468778726677974E-3</v>
      </c>
      <c r="G59" s="70">
        <f t="shared" si="32"/>
        <v>0.14277153694487146</v>
      </c>
      <c r="I59" s="291">
        <v>1982.2239999999995</v>
      </c>
      <c r="J59" s="292">
        <v>2349.0680000000007</v>
      </c>
      <c r="K59" s="300">
        <f>I59/$I$60</f>
        <v>4.2883418824308716E-3</v>
      </c>
      <c r="L59" s="301">
        <f>J59/$J$60</f>
        <v>4.7152134847556716E-3</v>
      </c>
      <c r="M59" s="70">
        <f>(J59-I59)/I59</f>
        <v>0.18506687437948552</v>
      </c>
      <c r="O59" s="327">
        <f t="shared" si="28"/>
        <v>1.8052137643378516</v>
      </c>
      <c r="P59" s="328">
        <f t="shared" si="29"/>
        <v>1.8720268786269965</v>
      </c>
      <c r="Q59" s="70">
        <f>(P59-O59)/O59</f>
        <v>3.7011192585079657E-2</v>
      </c>
    </row>
    <row r="60" spans="1:17" ht="26.25" customHeight="1" thickBot="1" x14ac:dyDescent="0.3">
      <c r="A60" s="18" t="s">
        <v>12</v>
      </c>
      <c r="B60" s="60"/>
      <c r="C60" s="293">
        <f>C48+C49+C50+C53+C57+C58+C59</f>
        <v>1739636.7300000014</v>
      </c>
      <c r="D60" s="310">
        <f>D48+D49+D50+D53+D57+D58+D59</f>
        <v>1780683.6200000022</v>
      </c>
      <c r="E60" s="302">
        <f>E48+E49+E50+E53+E57+E58+E59</f>
        <v>0.99999999999999989</v>
      </c>
      <c r="F60" s="303">
        <f>F48+F49+F50+F53+F57+F58+F59</f>
        <v>1</v>
      </c>
      <c r="G60" s="70">
        <f>(D60-C60)/C60</f>
        <v>2.3595092752497125E-2</v>
      </c>
      <c r="H60" s="2"/>
      <c r="I60" s="293">
        <f>I48+I49+I50+I53+I57+I58+I59</f>
        <v>462235.53400000004</v>
      </c>
      <c r="J60" s="310">
        <f>J48+J49+J50+J53+J57+J58+J59</f>
        <v>498189.10800000024</v>
      </c>
      <c r="K60" s="302">
        <f>K48+K49+K50+K53+K57+K58+K59</f>
        <v>1</v>
      </c>
      <c r="L60" s="303">
        <f>L48+L49+L50+L53+L57+L58+L59</f>
        <v>1</v>
      </c>
      <c r="M60" s="70">
        <f>(J60-I60)/I60</f>
        <v>7.7781934436914571E-2</v>
      </c>
      <c r="N60" s="2"/>
      <c r="O60" s="329">
        <f t="shared" si="28"/>
        <v>2.6570807918041583</v>
      </c>
      <c r="P60" s="330">
        <f t="shared" si="29"/>
        <v>2.7977407238687331</v>
      </c>
      <c r="Q60" s="70">
        <f>(P60-O60)/O60</f>
        <v>5.2937770089055744E-2</v>
      </c>
    </row>
    <row r="64" spans="1:17" x14ac:dyDescent="0.25">
      <c r="L64" s="50"/>
    </row>
    <row r="66" spans="3:13" x14ac:dyDescent="0.25">
      <c r="C66" s="146"/>
      <c r="D66" s="146"/>
      <c r="E66" s="146"/>
      <c r="F66" s="146"/>
      <c r="G66" s="363"/>
      <c r="I66" s="363"/>
      <c r="J66" s="146"/>
      <c r="K66" s="146"/>
      <c r="L66" s="146"/>
      <c r="M66" s="363"/>
    </row>
    <row r="68" spans="3:13" x14ac:dyDescent="0.25">
      <c r="M68" s="363"/>
    </row>
    <row r="69" spans="3:13" x14ac:dyDescent="0.25">
      <c r="G69" s="363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>
    <pageSetUpPr fitToPage="1"/>
  </sheetPr>
  <dimension ref="A1:XFC64"/>
  <sheetViews>
    <sheetView showGridLines="0" topLeftCell="A4" workbookViewId="0">
      <selection activeCell="D21" sqref="D21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41"/>
    <col min="17" max="17" width="10.85546875" customWidth="1"/>
  </cols>
  <sheetData>
    <row r="1" spans="1:20" ht="15.75" x14ac:dyDescent="0.25">
      <c r="A1" s="6" t="s">
        <v>158</v>
      </c>
    </row>
    <row r="3" spans="1:20" ht="8.25" customHeight="1" thickBot="1" x14ac:dyDescent="0.3">
      <c r="Q3" s="16"/>
    </row>
    <row r="4" spans="1:20" x14ac:dyDescent="0.25">
      <c r="A4" s="440" t="s">
        <v>3</v>
      </c>
      <c r="B4" s="458"/>
      <c r="C4" s="461" t="s">
        <v>1</v>
      </c>
      <c r="D4" s="457"/>
      <c r="E4" s="452" t="s">
        <v>116</v>
      </c>
      <c r="F4" s="452"/>
      <c r="G4" s="176" t="s">
        <v>0</v>
      </c>
      <c r="I4" s="453">
        <v>1000</v>
      </c>
      <c r="J4" s="452"/>
      <c r="K4" s="464" t="s">
        <v>116</v>
      </c>
      <c r="L4" s="465"/>
      <c r="M4" s="176" t="s">
        <v>0</v>
      </c>
      <c r="O4" s="451" t="s">
        <v>22</v>
      </c>
      <c r="P4" s="452"/>
      <c r="Q4" s="176" t="s">
        <v>0</v>
      </c>
    </row>
    <row r="5" spans="1:20" x14ac:dyDescent="0.25">
      <c r="A5" s="459"/>
      <c r="B5" s="466"/>
      <c r="C5" s="462" t="s">
        <v>73</v>
      </c>
      <c r="D5" s="450"/>
      <c r="E5" s="454" t="str">
        <f>C5</f>
        <v>dez</v>
      </c>
      <c r="F5" s="454"/>
      <c r="G5" s="177" t="s">
        <v>121</v>
      </c>
      <c r="I5" s="449" t="str">
        <f>C5</f>
        <v>dez</v>
      </c>
      <c r="J5" s="454"/>
      <c r="K5" s="455" t="str">
        <f>C5</f>
        <v>dez</v>
      </c>
      <c r="L5" s="456"/>
      <c r="M5" s="177" t="str">
        <f>G5</f>
        <v>2021 /2020</v>
      </c>
      <c r="O5" s="449" t="str">
        <f>C5</f>
        <v>dez</v>
      </c>
      <c r="P5" s="450"/>
      <c r="Q5" s="177" t="str">
        <f>M5</f>
        <v>2021 /2020</v>
      </c>
    </row>
    <row r="6" spans="1:20" ht="19.5" customHeight="1" x14ac:dyDescent="0.25">
      <c r="A6" s="459"/>
      <c r="B6" s="466"/>
      <c r="C6" s="187">
        <v>2020</v>
      </c>
      <c r="D6" s="185">
        <v>2021</v>
      </c>
      <c r="E6" s="373">
        <f>C6</f>
        <v>2020</v>
      </c>
      <c r="F6" s="185">
        <f>D6</f>
        <v>2021</v>
      </c>
      <c r="G6" s="177" t="s">
        <v>1</v>
      </c>
      <c r="I6" s="372">
        <f>C6</f>
        <v>2020</v>
      </c>
      <c r="J6" s="186">
        <f>D6</f>
        <v>2021</v>
      </c>
      <c r="K6" s="184">
        <f>E6</f>
        <v>2020</v>
      </c>
      <c r="L6" s="185">
        <f>D6</f>
        <v>2021</v>
      </c>
      <c r="M6" s="358">
        <v>1000</v>
      </c>
      <c r="O6" s="372">
        <f>C6</f>
        <v>2020</v>
      </c>
      <c r="P6" s="186">
        <f>D6</f>
        <v>2021</v>
      </c>
      <c r="Q6" s="177"/>
    </row>
    <row r="7" spans="1:20" ht="19.5" customHeight="1" x14ac:dyDescent="0.25">
      <c r="A7" s="29" t="s">
        <v>150</v>
      </c>
      <c r="B7" s="21"/>
      <c r="C7" s="95">
        <f>C8+C9</f>
        <v>101662.56999999995</v>
      </c>
      <c r="D7" s="375">
        <f>D8+D9</f>
        <v>100568.69000000003</v>
      </c>
      <c r="E7" s="296">
        <f t="shared" ref="E7" si="0">C7/$C$20</f>
        <v>0.44744279877153953</v>
      </c>
      <c r="F7" s="297">
        <f t="shared" ref="F7" si="1">D7/$D$20</f>
        <v>0.42025531647451142</v>
      </c>
      <c r="G7" s="376">
        <f>(D7-C7)/C7</f>
        <v>-1.0759908981249617E-2</v>
      </c>
      <c r="I7" s="377">
        <f>I8+I9</f>
        <v>29193.627999999997</v>
      </c>
      <c r="J7" s="378">
        <f>J8+J9</f>
        <v>28848.459999999985</v>
      </c>
      <c r="K7" s="296">
        <f t="shared" ref="K7" si="2">I7/$I$20</f>
        <v>0.43125278565905045</v>
      </c>
      <c r="L7" s="297">
        <f t="shared" ref="L7" si="3">J7/$J$20</f>
        <v>0.42434059320539269</v>
      </c>
      <c r="M7" s="376">
        <f>(J7-I7)/I7</f>
        <v>-1.1823402010877594E-2</v>
      </c>
      <c r="O7" s="379">
        <f t="shared" ref="O7" si="4">(I7/C7)*10</f>
        <v>2.871620105610158</v>
      </c>
      <c r="P7" s="380">
        <f t="shared" ref="P7" si="5">(J7/D7)*10</f>
        <v>2.8685329400233783</v>
      </c>
      <c r="Q7" s="376">
        <f>(P7-O7)/O7</f>
        <v>-1.0750605836574356E-3</v>
      </c>
    </row>
    <row r="8" spans="1:20" ht="20.100000000000001" customHeight="1" x14ac:dyDescent="0.25">
      <c r="A8" s="14" t="s">
        <v>4</v>
      </c>
      <c r="C8" s="25">
        <v>52639.499999999978</v>
      </c>
      <c r="D8" s="188">
        <v>46860.560000000012</v>
      </c>
      <c r="E8" s="294">
        <f t="shared" ref="E8:E19" si="6">C8/$C$20</f>
        <v>0.23167981299247556</v>
      </c>
      <c r="F8" s="295">
        <f t="shared" ref="F8:F19" si="7">D8/$D$20</f>
        <v>0.19582038378915773</v>
      </c>
      <c r="G8" s="374">
        <f>(D8-C8)/C8</f>
        <v>-0.10978333760768944</v>
      </c>
      <c r="I8" s="25">
        <v>17215.813999999998</v>
      </c>
      <c r="J8" s="188">
        <v>15918.759999999989</v>
      </c>
      <c r="K8" s="294">
        <f t="shared" ref="K8:K19" si="8">I8/$I$20</f>
        <v>0.25431466568280175</v>
      </c>
      <c r="L8" s="295">
        <f t="shared" ref="L8:L19" si="9">J8/$J$20</f>
        <v>0.23415378365064463</v>
      </c>
      <c r="M8" s="374">
        <f>(J8-I8)/I8</f>
        <v>-7.5340846503105185E-2</v>
      </c>
      <c r="O8" s="40">
        <f t="shared" ref="O8:P20" si="10">(I8/C8)*10</f>
        <v>3.2705124478765955</v>
      </c>
      <c r="P8" s="191">
        <f t="shared" si="10"/>
        <v>3.3970486054797435</v>
      </c>
      <c r="Q8" s="374">
        <f>(P8-O8)/O8</f>
        <v>3.8690009477047739E-2</v>
      </c>
      <c r="R8" s="146"/>
      <c r="S8" s="146"/>
      <c r="T8" s="403"/>
    </row>
    <row r="9" spans="1:20" ht="20.100000000000001" customHeight="1" x14ac:dyDescent="0.25">
      <c r="A9" s="14" t="s">
        <v>5</v>
      </c>
      <c r="C9" s="25">
        <v>49023.069999999978</v>
      </c>
      <c r="D9" s="188">
        <v>53708.130000000012</v>
      </c>
      <c r="E9" s="294">
        <f t="shared" si="6"/>
        <v>0.215762985779064</v>
      </c>
      <c r="F9" s="295">
        <f t="shared" si="7"/>
        <v>0.22443493268535364</v>
      </c>
      <c r="G9" s="374">
        <f>(D9-C9)/C9</f>
        <v>9.5568474189805658E-2</v>
      </c>
      <c r="I9" s="25">
        <v>11977.814</v>
      </c>
      <c r="J9" s="188">
        <v>12929.699999999993</v>
      </c>
      <c r="K9" s="294">
        <f t="shared" si="8"/>
        <v>0.17693811997624875</v>
      </c>
      <c r="L9" s="295">
        <f t="shared" si="9"/>
        <v>0.19018680955474801</v>
      </c>
      <c r="M9" s="374">
        <f>(J9-I9)/I9</f>
        <v>7.9470761526267905E-2</v>
      </c>
      <c r="O9" s="40">
        <f t="shared" si="10"/>
        <v>2.4433014905023303</v>
      </c>
      <c r="P9" s="191">
        <f t="shared" si="10"/>
        <v>2.4074008907031379</v>
      </c>
      <c r="Q9" s="374">
        <f t="shared" ref="Q9:Q20" si="11">(P9-O9)/O9</f>
        <v>-1.4693479269237206E-2</v>
      </c>
      <c r="R9" s="146"/>
      <c r="S9" s="146"/>
      <c r="T9" s="403"/>
    </row>
    <row r="10" spans="1:20" ht="20.100000000000001" customHeight="1" x14ac:dyDescent="0.25">
      <c r="A10" s="29" t="s">
        <v>41</v>
      </c>
      <c r="B10" s="21"/>
      <c r="C10" s="95">
        <f>C11+C12</f>
        <v>68072.559999999969</v>
      </c>
      <c r="D10" s="375">
        <f>D11+D12</f>
        <v>78512.92</v>
      </c>
      <c r="E10" s="296">
        <f t="shared" si="6"/>
        <v>0.29960463094670486</v>
      </c>
      <c r="F10" s="297">
        <f t="shared" si="7"/>
        <v>0.32808891158806963</v>
      </c>
      <c r="G10" s="376">
        <f>(D10-C10)/C10</f>
        <v>0.1533710499502301</v>
      </c>
      <c r="I10" s="377">
        <f>I11+I12</f>
        <v>10072.950000000003</v>
      </c>
      <c r="J10" s="378">
        <f>J11+J12</f>
        <v>9766.2390000000014</v>
      </c>
      <c r="K10" s="296">
        <f t="shared" si="8"/>
        <v>0.14879917450836649</v>
      </c>
      <c r="L10" s="297">
        <f t="shared" si="9"/>
        <v>0.1436545191890882</v>
      </c>
      <c r="M10" s="376">
        <f>(J10-I10)/I10</f>
        <v>-3.0448974729349501E-2</v>
      </c>
      <c r="O10" s="379">
        <f t="shared" si="10"/>
        <v>1.4797372098243413</v>
      </c>
      <c r="P10" s="380">
        <f t="shared" si="10"/>
        <v>1.2439021501174585</v>
      </c>
      <c r="Q10" s="376">
        <f t="shared" si="11"/>
        <v>-0.15937631232161731</v>
      </c>
      <c r="R10" s="411"/>
      <c r="S10" s="411"/>
      <c r="T10" s="403"/>
    </row>
    <row r="11" spans="1:20" ht="20.100000000000001" customHeight="1" x14ac:dyDescent="0.25">
      <c r="A11" s="14"/>
      <c r="B11" t="s">
        <v>6</v>
      </c>
      <c r="C11" s="37">
        <v>63466.359999999964</v>
      </c>
      <c r="D11" s="189">
        <v>75504.45</v>
      </c>
      <c r="E11" s="294">
        <f t="shared" si="6"/>
        <v>0.27933157450418655</v>
      </c>
      <c r="F11" s="295">
        <f t="shared" si="7"/>
        <v>0.31551715081487003</v>
      </c>
      <c r="G11" s="374">
        <f t="shared" ref="G11:G19" si="12">(D11-C11)/C11</f>
        <v>0.18967670432021058</v>
      </c>
      <c r="I11" s="25">
        <v>9288.0490000000027</v>
      </c>
      <c r="J11" s="188">
        <v>9233.880000000001</v>
      </c>
      <c r="K11" s="294">
        <f t="shared" si="8"/>
        <v>0.13720449560389547</v>
      </c>
      <c r="L11" s="295">
        <f t="shared" si="9"/>
        <v>0.1358238920478741</v>
      </c>
      <c r="M11" s="374">
        <f t="shared" ref="M11:M19" si="13">(J11-I11)/I11</f>
        <v>-5.832118241409113E-3</v>
      </c>
      <c r="O11" s="40">
        <f t="shared" si="10"/>
        <v>1.4634601700806549</v>
      </c>
      <c r="P11" s="191">
        <f t="shared" si="10"/>
        <v>1.2229583819231848</v>
      </c>
      <c r="Q11" s="374">
        <f t="shared" si="11"/>
        <v>-0.16433777500361721</v>
      </c>
    </row>
    <row r="12" spans="1:20" ht="20.100000000000001" customHeight="1" x14ac:dyDescent="0.25">
      <c r="A12" s="14"/>
      <c r="B12" t="s">
        <v>42</v>
      </c>
      <c r="C12" s="37">
        <v>4606.2000000000007</v>
      </c>
      <c r="D12" s="189">
        <v>3008.4700000000003</v>
      </c>
      <c r="E12" s="298">
        <f t="shared" si="6"/>
        <v>2.027305644251829E-2</v>
      </c>
      <c r="F12" s="299">
        <f t="shared" si="7"/>
        <v>1.2571760773199622E-2</v>
      </c>
      <c r="G12" s="374">
        <f t="shared" si="12"/>
        <v>-0.34686509487212891</v>
      </c>
      <c r="I12" s="25">
        <v>784.90100000000029</v>
      </c>
      <c r="J12" s="188">
        <v>532.35900000000004</v>
      </c>
      <c r="K12" s="298">
        <f t="shared" si="8"/>
        <v>1.1594678904471021E-2</v>
      </c>
      <c r="L12" s="299">
        <f t="shared" si="9"/>
        <v>7.8306271412141165E-3</v>
      </c>
      <c r="M12" s="374">
        <f t="shared" si="13"/>
        <v>-0.32175013154525239</v>
      </c>
      <c r="O12" s="40">
        <f t="shared" si="10"/>
        <v>1.7040098128609269</v>
      </c>
      <c r="P12" s="191">
        <f t="shared" si="10"/>
        <v>1.769534015629207</v>
      </c>
      <c r="Q12" s="374">
        <f t="shared" si="11"/>
        <v>3.8452949198848216E-2</v>
      </c>
    </row>
    <row r="13" spans="1:20" ht="20.100000000000001" customHeight="1" x14ac:dyDescent="0.25">
      <c r="A13" s="29" t="s">
        <v>40</v>
      </c>
      <c r="B13" s="21"/>
      <c r="C13" s="95">
        <f>SUM(C14:C16)</f>
        <v>53988.659999999996</v>
      </c>
      <c r="D13" s="375">
        <f>SUM(D14:D16)</f>
        <v>54865.27</v>
      </c>
      <c r="E13" s="296">
        <f t="shared" si="6"/>
        <v>0.23761780891753057</v>
      </c>
      <c r="F13" s="297">
        <f t="shared" si="7"/>
        <v>0.22927037636971812</v>
      </c>
      <c r="G13" s="376">
        <f t="shared" si="12"/>
        <v>1.6236928273455957E-2</v>
      </c>
      <c r="I13" s="377">
        <f>SUM(I14:I16)</f>
        <v>27267.208999999992</v>
      </c>
      <c r="J13" s="378">
        <f>SUM(J14:J16)</f>
        <v>27169.842000000004</v>
      </c>
      <c r="K13" s="296">
        <f t="shared" si="8"/>
        <v>0.40279542639912824</v>
      </c>
      <c r="L13" s="297">
        <f t="shared" si="9"/>
        <v>0.39964930091855166</v>
      </c>
      <c r="M13" s="376">
        <f t="shared" si="13"/>
        <v>-3.5708458463786113E-3</v>
      </c>
      <c r="O13" s="379">
        <f t="shared" si="10"/>
        <v>5.0505437623382381</v>
      </c>
      <c r="P13" s="380">
        <f t="shared" si="10"/>
        <v>4.9521021221621631</v>
      </c>
      <c r="Q13" s="376">
        <f t="shared" si="11"/>
        <v>-1.9491295355195528E-2</v>
      </c>
    </row>
    <row r="14" spans="1:20" ht="20.100000000000001" customHeight="1" x14ac:dyDescent="0.25">
      <c r="A14" s="14"/>
      <c r="B14" s="9" t="s">
        <v>7</v>
      </c>
      <c r="C14" s="37">
        <v>49817.049999999996</v>
      </c>
      <c r="D14" s="189">
        <v>52109.5</v>
      </c>
      <c r="E14" s="294">
        <f t="shared" si="6"/>
        <v>0.21925749347613122</v>
      </c>
      <c r="F14" s="295">
        <f t="shared" si="7"/>
        <v>0.21775459552897175</v>
      </c>
      <c r="G14" s="374">
        <f t="shared" si="12"/>
        <v>4.6017377584582075E-2</v>
      </c>
      <c r="I14" s="37">
        <v>25566.528999999991</v>
      </c>
      <c r="J14" s="189">
        <v>25724.530000000002</v>
      </c>
      <c r="K14" s="294">
        <f t="shared" si="8"/>
        <v>0.37767271854265239</v>
      </c>
      <c r="L14" s="295">
        <f t="shared" si="9"/>
        <v>0.37838977609653779</v>
      </c>
      <c r="M14" s="374">
        <f t="shared" si="13"/>
        <v>6.1799941634631426E-3</v>
      </c>
      <c r="O14" s="40">
        <f t="shared" si="10"/>
        <v>5.1320840957061877</v>
      </c>
      <c r="P14" s="191">
        <f t="shared" si="10"/>
        <v>4.936629597290322</v>
      </c>
      <c r="Q14" s="374">
        <f t="shared" si="11"/>
        <v>-3.8084819884263932E-2</v>
      </c>
    </row>
    <row r="15" spans="1:20" ht="20.100000000000001" customHeight="1" x14ac:dyDescent="0.25">
      <c r="A15" s="14"/>
      <c r="B15" s="9" t="s">
        <v>8</v>
      </c>
      <c r="C15" s="37">
        <v>2029.6399999999999</v>
      </c>
      <c r="D15" s="189">
        <v>1695.0200000000002</v>
      </c>
      <c r="E15" s="294">
        <f t="shared" si="6"/>
        <v>8.9329612865252945E-3</v>
      </c>
      <c r="F15" s="295">
        <f t="shared" si="7"/>
        <v>7.0831306098411559E-3</v>
      </c>
      <c r="G15" s="374">
        <f t="shared" si="12"/>
        <v>-0.16486667586369982</v>
      </c>
      <c r="I15" s="37">
        <v>1142.79</v>
      </c>
      <c r="J15" s="189">
        <v>1088.3409999999999</v>
      </c>
      <c r="K15" s="294">
        <f t="shared" si="8"/>
        <v>1.6881470536080898E-2</v>
      </c>
      <c r="L15" s="295">
        <f t="shared" si="9"/>
        <v>1.6008732027628182E-2</v>
      </c>
      <c r="M15" s="374">
        <f t="shared" si="13"/>
        <v>-4.7645674183358334E-2</v>
      </c>
      <c r="O15" s="40">
        <f t="shared" si="10"/>
        <v>5.630505902524586</v>
      </c>
      <c r="P15" s="191">
        <f t="shared" si="10"/>
        <v>6.4208150936272119</v>
      </c>
      <c r="Q15" s="374">
        <f t="shared" si="11"/>
        <v>0.14036202159885311</v>
      </c>
    </row>
    <row r="16" spans="1:20" ht="20.100000000000001" customHeight="1" x14ac:dyDescent="0.25">
      <c r="A16" s="38"/>
      <c r="B16" s="39" t="s">
        <v>9</v>
      </c>
      <c r="C16" s="381">
        <v>2141.9699999999998</v>
      </c>
      <c r="D16" s="382">
        <v>1060.7499999999998</v>
      </c>
      <c r="E16" s="298">
        <f t="shared" si="6"/>
        <v>9.4273541548740587E-3</v>
      </c>
      <c r="F16" s="299">
        <f t="shared" si="7"/>
        <v>4.4326502309052426E-3</v>
      </c>
      <c r="G16" s="374">
        <f t="shared" si="12"/>
        <v>-0.50477831155431685</v>
      </c>
      <c r="I16" s="381">
        <v>557.89</v>
      </c>
      <c r="J16" s="382">
        <v>356.97099999999989</v>
      </c>
      <c r="K16" s="298">
        <f t="shared" si="8"/>
        <v>8.2412373203949747E-3</v>
      </c>
      <c r="L16" s="299">
        <f t="shared" si="9"/>
        <v>5.2507927943856369E-3</v>
      </c>
      <c r="M16" s="374">
        <f t="shared" si="13"/>
        <v>-0.36014088798867178</v>
      </c>
      <c r="O16" s="40">
        <f t="shared" si="10"/>
        <v>2.6045649565586819</v>
      </c>
      <c r="P16" s="191">
        <f t="shared" si="10"/>
        <v>3.3652698562337964</v>
      </c>
      <c r="Q16" s="374">
        <f t="shared" si="11"/>
        <v>0.29206601193014842</v>
      </c>
    </row>
    <row r="17" spans="1:17" ht="20.100000000000001" customHeight="1" x14ac:dyDescent="0.25">
      <c r="A17" s="14" t="s">
        <v>43</v>
      </c>
      <c r="B17" s="9"/>
      <c r="C17" s="25">
        <v>356.86999999999995</v>
      </c>
      <c r="D17" s="188">
        <v>545.06999999999994</v>
      </c>
      <c r="E17" s="294">
        <f t="shared" si="6"/>
        <v>1.5706755357217446E-3</v>
      </c>
      <c r="F17" s="295">
        <f t="shared" si="7"/>
        <v>2.2777324170252375E-3</v>
      </c>
      <c r="G17" s="383">
        <f t="shared" si="12"/>
        <v>0.52736290525961838</v>
      </c>
      <c r="I17" s="37">
        <v>119.777</v>
      </c>
      <c r="J17" s="189">
        <v>493.28399999999993</v>
      </c>
      <c r="K17" s="294">
        <f t="shared" si="8"/>
        <v>1.7693643595062627E-3</v>
      </c>
      <c r="L17" s="295">
        <f t="shared" si="9"/>
        <v>7.2558613242692674E-3</v>
      </c>
      <c r="M17" s="383">
        <f t="shared" si="13"/>
        <v>3.1183532731659662</v>
      </c>
      <c r="O17" s="384">
        <f t="shared" si="10"/>
        <v>3.3563202286546927</v>
      </c>
      <c r="P17" s="385">
        <f t="shared" si="10"/>
        <v>9.0499201937365843</v>
      </c>
      <c r="Q17" s="383">
        <f t="shared" si="11"/>
        <v>1.6963816254696431</v>
      </c>
    </row>
    <row r="18" spans="1:17" ht="20.100000000000001" customHeight="1" x14ac:dyDescent="0.25">
      <c r="A18" s="14" t="s">
        <v>10</v>
      </c>
      <c r="C18" s="25">
        <v>933.35999999999933</v>
      </c>
      <c r="D18" s="188">
        <v>1415.84</v>
      </c>
      <c r="E18" s="294">
        <f t="shared" si="6"/>
        <v>4.1079544876880848E-3</v>
      </c>
      <c r="F18" s="295">
        <f t="shared" si="7"/>
        <v>5.9164963496817153E-3</v>
      </c>
      <c r="G18" s="374">
        <f t="shared" si="12"/>
        <v>0.51692808776892185</v>
      </c>
      <c r="I18" s="25">
        <v>566.02</v>
      </c>
      <c r="J18" s="188">
        <v>1066.4959999999996</v>
      </c>
      <c r="K18" s="294">
        <f t="shared" si="8"/>
        <v>8.3613349371560036E-3</v>
      </c>
      <c r="L18" s="295">
        <f t="shared" si="9"/>
        <v>1.5687407414162784E-2</v>
      </c>
      <c r="M18" s="374">
        <f t="shared" si="13"/>
        <v>0.88420197166177816</v>
      </c>
      <c r="O18" s="40">
        <f t="shared" si="10"/>
        <v>6.0643267335219031</v>
      </c>
      <c r="P18" s="191">
        <f t="shared" si="10"/>
        <v>7.5326025539608974</v>
      </c>
      <c r="Q18" s="374">
        <f t="shared" si="11"/>
        <v>0.24211687215380001</v>
      </c>
    </row>
    <row r="19" spans="1:17" ht="20.100000000000001" customHeight="1" thickBot="1" x14ac:dyDescent="0.3">
      <c r="A19" s="14" t="s">
        <v>11</v>
      </c>
      <c r="B19" s="16"/>
      <c r="C19" s="27">
        <v>2193.9500000000003</v>
      </c>
      <c r="D19" s="190">
        <v>3395.9999999999995</v>
      </c>
      <c r="E19" s="300">
        <f t="shared" si="6"/>
        <v>9.656131340815206E-3</v>
      </c>
      <c r="F19" s="301">
        <f t="shared" si="7"/>
        <v>1.4191166800993828E-2</v>
      </c>
      <c r="G19" s="386">
        <f t="shared" si="12"/>
        <v>0.5478930695777019</v>
      </c>
      <c r="I19" s="27">
        <v>475.34800000000007</v>
      </c>
      <c r="J19" s="190">
        <v>639.88900000000001</v>
      </c>
      <c r="K19" s="300">
        <f t="shared" si="8"/>
        <v>7.0219141367923975E-3</v>
      </c>
      <c r="L19" s="301">
        <f t="shared" si="9"/>
        <v>9.4123179485354046E-3</v>
      </c>
      <c r="M19" s="386">
        <f t="shared" si="13"/>
        <v>0.34614850593670304</v>
      </c>
      <c r="O19" s="387">
        <f t="shared" si="10"/>
        <v>2.1666309624193807</v>
      </c>
      <c r="P19" s="388">
        <f t="shared" si="10"/>
        <v>1.8842432273262666</v>
      </c>
      <c r="Q19" s="386">
        <f t="shared" si="11"/>
        <v>-0.13033494858662237</v>
      </c>
    </row>
    <row r="20" spans="1:17" ht="26.25" customHeight="1" thickBot="1" x14ac:dyDescent="0.3">
      <c r="A20" s="18" t="s">
        <v>12</v>
      </c>
      <c r="B20" s="60"/>
      <c r="C20" s="389">
        <f>C8+C9+C10+C13+C17+C18+C19</f>
        <v>227207.96999999991</v>
      </c>
      <c r="D20" s="193">
        <f>D8+D9+D10+D13+D17+D18+D19</f>
        <v>239303.79000000004</v>
      </c>
      <c r="E20" s="302">
        <f>E8+E9+E10+E13+E17+E18+E19</f>
        <v>1</v>
      </c>
      <c r="F20" s="303">
        <f>F8+F9+F10+F13+F17+F18+F19</f>
        <v>0.99999999999999989</v>
      </c>
      <c r="G20" s="386">
        <f>(D20-C20)/C20</f>
        <v>5.3236776861305207E-2</v>
      </c>
      <c r="H20" s="2"/>
      <c r="I20" s="389">
        <f>I8+I9+I10+I13+I17+I18+I19</f>
        <v>67694.932000000001</v>
      </c>
      <c r="J20" s="390">
        <f>J8+J9+J10+J13+J17+J18+J19</f>
        <v>67984.209999999992</v>
      </c>
      <c r="K20" s="302">
        <f>K8+K9+K10+K13+K17+K18+K19</f>
        <v>0.99999999999999989</v>
      </c>
      <c r="L20" s="303">
        <f>L8+L9+L10+L13+L17+L18+L19</f>
        <v>0.99999999999999989</v>
      </c>
      <c r="M20" s="386">
        <f>(J20-I20)/I20</f>
        <v>4.2732593335050714E-3</v>
      </c>
      <c r="N20" s="2"/>
      <c r="O20" s="30">
        <f t="shared" si="10"/>
        <v>2.979425941792448</v>
      </c>
      <c r="P20" s="391">
        <f t="shared" si="10"/>
        <v>2.8409165604940889</v>
      </c>
      <c r="Q20" s="386">
        <f t="shared" si="11"/>
        <v>-4.64886135800478E-2</v>
      </c>
    </row>
    <row r="21" spans="1:17" x14ac:dyDescent="0.25">
      <c r="J21" s="403"/>
    </row>
    <row r="22" spans="1:17" x14ac:dyDescent="0.25">
      <c r="A22" s="2"/>
      <c r="J22" s="419"/>
    </row>
    <row r="23" spans="1:17" ht="8.25" customHeight="1" thickBot="1" x14ac:dyDescent="0.3"/>
    <row r="24" spans="1:17" ht="15" customHeight="1" x14ac:dyDescent="0.25">
      <c r="A24" s="440" t="s">
        <v>2</v>
      </c>
      <c r="B24" s="458"/>
      <c r="C24" s="461" t="s">
        <v>1</v>
      </c>
      <c r="D24" s="457"/>
      <c r="E24" s="452" t="s">
        <v>116</v>
      </c>
      <c r="F24" s="452"/>
      <c r="G24" s="176" t="s">
        <v>0</v>
      </c>
      <c r="I24" s="453">
        <v>1000</v>
      </c>
      <c r="J24" s="457"/>
      <c r="K24" s="452" t="s">
        <v>116</v>
      </c>
      <c r="L24" s="452"/>
      <c r="M24" s="176" t="s">
        <v>0</v>
      </c>
      <c r="O24" s="451" t="s">
        <v>22</v>
      </c>
      <c r="P24" s="452"/>
      <c r="Q24" s="176" t="s">
        <v>0</v>
      </c>
    </row>
    <row r="25" spans="1:17" ht="15" customHeight="1" x14ac:dyDescent="0.25">
      <c r="A25" s="459"/>
      <c r="B25" s="466"/>
      <c r="C25" s="462" t="str">
        <f>C5</f>
        <v>dez</v>
      </c>
      <c r="D25" s="450"/>
      <c r="E25" s="454" t="str">
        <f>C25</f>
        <v>dez</v>
      </c>
      <c r="F25" s="454"/>
      <c r="G25" s="177" t="str">
        <f>G5</f>
        <v>2021 /2020</v>
      </c>
      <c r="I25" s="449" t="str">
        <f>C5</f>
        <v>dez</v>
      </c>
      <c r="J25" s="450"/>
      <c r="K25" s="454" t="str">
        <f>I25</f>
        <v>dez</v>
      </c>
      <c r="L25" s="454"/>
      <c r="M25" s="177" t="str">
        <f>G25</f>
        <v>2021 /2020</v>
      </c>
      <c r="O25" s="449" t="str">
        <f>C5</f>
        <v>dez</v>
      </c>
      <c r="P25" s="450"/>
      <c r="Q25" s="177" t="str">
        <f>Q5</f>
        <v>2021 /2020</v>
      </c>
    </row>
    <row r="26" spans="1:17" ht="19.5" customHeight="1" x14ac:dyDescent="0.25">
      <c r="A26" s="459"/>
      <c r="B26" s="466"/>
      <c r="C26" s="187">
        <f>C6</f>
        <v>2020</v>
      </c>
      <c r="D26" s="185">
        <f>D6</f>
        <v>2021</v>
      </c>
      <c r="E26" s="373">
        <f>C26</f>
        <v>2020</v>
      </c>
      <c r="F26" s="185">
        <f>D26</f>
        <v>2021</v>
      </c>
      <c r="G26" s="177" t="str">
        <f>G6</f>
        <v>HL</v>
      </c>
      <c r="I26" s="372">
        <f>C6</f>
        <v>2020</v>
      </c>
      <c r="J26" s="186">
        <f>D6</f>
        <v>2021</v>
      </c>
      <c r="K26" s="373">
        <f>I26</f>
        <v>2020</v>
      </c>
      <c r="L26" s="185">
        <f>J26</f>
        <v>2021</v>
      </c>
      <c r="M26" s="358">
        <f>M6</f>
        <v>1000</v>
      </c>
      <c r="O26" s="372">
        <f>C6</f>
        <v>2020</v>
      </c>
      <c r="P26" s="186">
        <f>D6</f>
        <v>2021</v>
      </c>
      <c r="Q26" s="177"/>
    </row>
    <row r="27" spans="1:17" ht="19.5" customHeight="1" x14ac:dyDescent="0.25">
      <c r="A27" s="29" t="s">
        <v>150</v>
      </c>
      <c r="B27" s="21"/>
      <c r="C27" s="95">
        <f>C28+C29</f>
        <v>36907.089999999989</v>
      </c>
      <c r="D27" s="375">
        <f>D28+D29</f>
        <v>42400.020000000011</v>
      </c>
      <c r="E27" s="296">
        <f>C27/$C$40</f>
        <v>0.3415124819653127</v>
      </c>
      <c r="F27" s="297">
        <f>D27/$D$40</f>
        <v>0.36707781093597008</v>
      </c>
      <c r="G27" s="376">
        <f>(D27-C27)/C27</f>
        <v>0.1488312950167576</v>
      </c>
      <c r="I27" s="95">
        <f>I28+I29</f>
        <v>9860.4749999999985</v>
      </c>
      <c r="J27" s="375">
        <f>J28+J29</f>
        <v>10933.599000000002</v>
      </c>
      <c r="K27" s="296">
        <f>I27/$I$40</f>
        <v>0.29973470197075497</v>
      </c>
      <c r="L27" s="297">
        <f>J27/$J$40</f>
        <v>0.32793089312288048</v>
      </c>
      <c r="M27" s="376">
        <f>(J27-I27)/I27</f>
        <v>0.1088308626105744</v>
      </c>
      <c r="O27" s="379">
        <f t="shared" ref="O27:O28" si="14">(I27/C27)*10</f>
        <v>2.6717021038505075</v>
      </c>
      <c r="P27" s="380">
        <f t="shared" ref="P27:P28" si="15">(J27/D27)*10</f>
        <v>2.5786777930765128</v>
      </c>
      <c r="Q27" s="376">
        <f t="shared" ref="Q27:Q28" si="16">(P27-O27)/O27</f>
        <v>-3.4818369398267254E-2</v>
      </c>
    </row>
    <row r="28" spans="1:17" ht="20.100000000000001" customHeight="1" x14ac:dyDescent="0.25">
      <c r="A28" s="14" t="s">
        <v>4</v>
      </c>
      <c r="C28" s="25">
        <v>20554.459999999995</v>
      </c>
      <c r="D28" s="188">
        <v>22505.620000000003</v>
      </c>
      <c r="E28" s="294">
        <f>C28/$C$40</f>
        <v>0.19019664379003443</v>
      </c>
      <c r="F28" s="295">
        <f>D28/$D$40</f>
        <v>0.19484221288944642</v>
      </c>
      <c r="G28" s="374">
        <f>(D28-C28)/C28</f>
        <v>9.4926356615547547E-2</v>
      </c>
      <c r="I28" s="25">
        <v>5934.0060000000003</v>
      </c>
      <c r="J28" s="188">
        <v>6248.9089999999997</v>
      </c>
      <c r="K28" s="294">
        <f>I28/$I$40</f>
        <v>0.18037949692105826</v>
      </c>
      <c r="L28" s="295">
        <f>J28/$J$40</f>
        <v>0.18742321804683026</v>
      </c>
      <c r="M28" s="374">
        <f>(J28-I28)/I28</f>
        <v>5.3067523019019416E-2</v>
      </c>
      <c r="O28" s="40">
        <f t="shared" si="14"/>
        <v>2.8869675973000515</v>
      </c>
      <c r="P28" s="191">
        <f t="shared" si="15"/>
        <v>2.7765993560719493</v>
      </c>
      <c r="Q28" s="374">
        <f t="shared" si="16"/>
        <v>-3.8229816410589687E-2</v>
      </c>
    </row>
    <row r="29" spans="1:17" ht="20.100000000000001" customHeight="1" x14ac:dyDescent="0.25">
      <c r="A29" s="14" t="s">
        <v>5</v>
      </c>
      <c r="C29" s="25">
        <v>16352.629999999996</v>
      </c>
      <c r="D29" s="188">
        <v>19894.400000000009</v>
      </c>
      <c r="E29" s="294">
        <f>C29/$C$40</f>
        <v>0.15131583817527827</v>
      </c>
      <c r="F29" s="295">
        <f>D29/$D$40</f>
        <v>0.17223559804652366</v>
      </c>
      <c r="G29" s="374">
        <f t="shared" ref="G29:G40" si="17">(D29-C29)/C29</f>
        <v>0.21658717894308219</v>
      </c>
      <c r="I29" s="25">
        <v>3926.4689999999991</v>
      </c>
      <c r="J29" s="188">
        <v>4684.6900000000014</v>
      </c>
      <c r="K29" s="294">
        <f t="shared" ref="K29:K39" si="18">I29/$I$40</f>
        <v>0.11935520504969671</v>
      </c>
      <c r="L29" s="295">
        <f t="shared" ref="L29:L39" si="19">J29/$J$40</f>
        <v>0.14050767507605016</v>
      </c>
      <c r="M29" s="374">
        <f t="shared" ref="M29:M40" si="20">(J29-I29)/I29</f>
        <v>0.19310505189268079</v>
      </c>
      <c r="O29" s="40">
        <f t="shared" ref="O29:P40" si="21">(I29/C29)*10</f>
        <v>2.4011238559179779</v>
      </c>
      <c r="P29" s="191">
        <f t="shared" si="21"/>
        <v>2.3547782290493804</v>
      </c>
      <c r="Q29" s="374">
        <f t="shared" ref="Q29:Q38" si="22">(P29-O29)/O29</f>
        <v>-1.9301639419545508E-2</v>
      </c>
    </row>
    <row r="30" spans="1:17" ht="20.100000000000001" customHeight="1" x14ac:dyDescent="0.25">
      <c r="A30" s="29" t="s">
        <v>41</v>
      </c>
      <c r="B30" s="21"/>
      <c r="C30" s="95">
        <f>C31+C32</f>
        <v>27542.139999999996</v>
      </c>
      <c r="D30" s="375">
        <f>D31+D32</f>
        <v>28807.690000000006</v>
      </c>
      <c r="E30" s="296">
        <f>C30/$C$40</f>
        <v>0.25485576321612236</v>
      </c>
      <c r="F30" s="297">
        <f>D30/$D$40</f>
        <v>0.24940233007725079</v>
      </c>
      <c r="G30" s="376">
        <f>(D30-C30)/C30</f>
        <v>4.5949588521444241E-2</v>
      </c>
      <c r="I30" s="95">
        <f>I31+I32</f>
        <v>4621.7079999999996</v>
      </c>
      <c r="J30" s="375">
        <f>J31+J32</f>
        <v>3883.2050000000004</v>
      </c>
      <c r="K30" s="296">
        <f t="shared" si="18"/>
        <v>0.14048879693684677</v>
      </c>
      <c r="L30" s="297">
        <f t="shared" si="19"/>
        <v>0.11646877517908193</v>
      </c>
      <c r="M30" s="376">
        <f t="shared" si="20"/>
        <v>-0.15979006029805415</v>
      </c>
      <c r="O30" s="379">
        <f t="shared" si="21"/>
        <v>1.6780497085556898</v>
      </c>
      <c r="P30" s="380">
        <f t="shared" si="21"/>
        <v>1.3479751413598242</v>
      </c>
      <c r="Q30" s="376">
        <f t="shared" si="22"/>
        <v>-0.19670130480220593</v>
      </c>
    </row>
    <row r="31" spans="1:17" ht="20.100000000000001" customHeight="1" x14ac:dyDescent="0.25">
      <c r="A31" s="14"/>
      <c r="B31" t="s">
        <v>6</v>
      </c>
      <c r="C31" s="37">
        <v>24737.959999999995</v>
      </c>
      <c r="D31" s="189">
        <v>26451.080000000005</v>
      </c>
      <c r="E31" s="294">
        <f t="shared" ref="E31:E38" si="23">C31/$C$40</f>
        <v>0.22890783636311146</v>
      </c>
      <c r="F31" s="295">
        <f t="shared" ref="F31:F38" si="24">D31/$D$40</f>
        <v>0.22899999913425084</v>
      </c>
      <c r="G31" s="374">
        <f>(D31-C31)/C31</f>
        <v>6.9250657693682507E-2</v>
      </c>
      <c r="I31" s="37">
        <v>4174.2869999999994</v>
      </c>
      <c r="J31" s="189">
        <v>3506.7400000000002</v>
      </c>
      <c r="K31" s="294">
        <f>I31/$I$40</f>
        <v>0.12688827565461064</v>
      </c>
      <c r="L31" s="295">
        <f>J31/$J$40</f>
        <v>0.1051774790853158</v>
      </c>
      <c r="M31" s="374">
        <f>(J31-I31)/I31</f>
        <v>-0.15991880769098993</v>
      </c>
      <c r="O31" s="40">
        <f t="shared" si="21"/>
        <v>1.6874014672188007</v>
      </c>
      <c r="P31" s="191">
        <f t="shared" si="21"/>
        <v>1.3257454894091278</v>
      </c>
      <c r="Q31" s="374">
        <f t="shared" si="22"/>
        <v>-0.21432716803651913</v>
      </c>
    </row>
    <row r="32" spans="1:17" ht="20.100000000000001" customHeight="1" x14ac:dyDescent="0.25">
      <c r="A32" s="14"/>
      <c r="B32" t="s">
        <v>42</v>
      </c>
      <c r="C32" s="37">
        <v>2804.1799999999994</v>
      </c>
      <c r="D32" s="189">
        <v>2356.61</v>
      </c>
      <c r="E32" s="298">
        <f t="shared" si="23"/>
        <v>2.5947926853010915E-2</v>
      </c>
      <c r="F32" s="299">
        <f t="shared" si="24"/>
        <v>2.0402330942999938E-2</v>
      </c>
      <c r="G32" s="374">
        <f>(D32-C32)/C32</f>
        <v>-0.15960815639509565</v>
      </c>
      <c r="I32" s="37">
        <v>447.42099999999994</v>
      </c>
      <c r="J32" s="189">
        <v>376.46500000000003</v>
      </c>
      <c r="K32" s="298">
        <f>I32/$I$40</f>
        <v>1.3600521282236114E-2</v>
      </c>
      <c r="L32" s="299">
        <f>J32/$J$40</f>
        <v>1.1291296093766123E-2</v>
      </c>
      <c r="M32" s="374">
        <f>(J32-I32)/I32</f>
        <v>-0.15858889055274544</v>
      </c>
      <c r="O32" s="40">
        <f t="shared" si="21"/>
        <v>1.5955502143229039</v>
      </c>
      <c r="P32" s="191">
        <f t="shared" si="21"/>
        <v>1.5974853709353689</v>
      </c>
      <c r="Q32" s="374">
        <f t="shared" si="22"/>
        <v>1.2128459481209307E-3</v>
      </c>
    </row>
    <row r="33" spans="1:19" ht="20.100000000000001" customHeight="1" x14ac:dyDescent="0.25">
      <c r="A33" s="29" t="s">
        <v>40</v>
      </c>
      <c r="B33" s="21"/>
      <c r="C33" s="95">
        <f>SUM(C34:C36)</f>
        <v>41204.619999999995</v>
      </c>
      <c r="D33" s="375">
        <f>SUM(D34:D36)</f>
        <v>41198.47</v>
      </c>
      <c r="E33" s="296">
        <f t="shared" si="23"/>
        <v>0.38127882866510376</v>
      </c>
      <c r="F33" s="297">
        <f t="shared" si="24"/>
        <v>0.35667540207554693</v>
      </c>
      <c r="G33" s="376">
        <f t="shared" si="17"/>
        <v>-1.4925510780087719E-4</v>
      </c>
      <c r="I33" s="95">
        <f>SUM(I34:I36)</f>
        <v>17751.396999999997</v>
      </c>
      <c r="J33" s="375">
        <f>SUM(J34:J36)</f>
        <v>17517.306</v>
      </c>
      <c r="K33" s="296">
        <f t="shared" si="18"/>
        <v>0.5395997342277683</v>
      </c>
      <c r="L33" s="297">
        <f t="shared" si="19"/>
        <v>0.52539569099678818</v>
      </c>
      <c r="M33" s="376">
        <f t="shared" si="20"/>
        <v>-1.3187187464738508E-2</v>
      </c>
      <c r="O33" s="379">
        <f t="shared" si="21"/>
        <v>4.308108411144187</v>
      </c>
      <c r="P33" s="380">
        <f t="shared" si="21"/>
        <v>4.2519312003576832</v>
      </c>
      <c r="Q33" s="376">
        <f t="shared" si="22"/>
        <v>-1.303987862542755E-2</v>
      </c>
    </row>
    <row r="34" spans="1:19" ht="20.100000000000001" customHeight="1" x14ac:dyDescent="0.25">
      <c r="A34" s="14"/>
      <c r="B34" t="s">
        <v>7</v>
      </c>
      <c r="C34" s="37">
        <v>37665.629999999997</v>
      </c>
      <c r="D34" s="189">
        <v>39669.560000000005</v>
      </c>
      <c r="E34" s="294">
        <f t="shared" si="23"/>
        <v>0.34853148232730197</v>
      </c>
      <c r="F34" s="295">
        <f t="shared" si="24"/>
        <v>0.34343887681168828</v>
      </c>
      <c r="G34" s="374">
        <f t="shared" si="17"/>
        <v>5.3203145679496341E-2</v>
      </c>
      <c r="I34" s="37">
        <v>16547.698999999997</v>
      </c>
      <c r="J34" s="189">
        <v>16979.185000000001</v>
      </c>
      <c r="K34" s="294">
        <f t="shared" si="18"/>
        <v>0.50301021280077884</v>
      </c>
      <c r="L34" s="295">
        <f t="shared" si="19"/>
        <v>0.50925585450395749</v>
      </c>
      <c r="M34" s="374">
        <f t="shared" si="20"/>
        <v>2.6075286962858372E-2</v>
      </c>
      <c r="O34" s="40">
        <f t="shared" si="21"/>
        <v>4.3933153381478016</v>
      </c>
      <c r="P34" s="191">
        <f t="shared" si="21"/>
        <v>4.2801546072101635</v>
      </c>
      <c r="Q34" s="374">
        <f t="shared" si="22"/>
        <v>-2.5757479768193942E-2</v>
      </c>
    </row>
    <row r="35" spans="1:19" ht="20.100000000000001" customHeight="1" x14ac:dyDescent="0.25">
      <c r="A35" s="14"/>
      <c r="B35" s="9" t="s">
        <v>8</v>
      </c>
      <c r="C35" s="37">
        <v>1555.04</v>
      </c>
      <c r="D35" s="189">
        <v>743.08999999999992</v>
      </c>
      <c r="E35" s="294">
        <f t="shared" si="23"/>
        <v>1.4389256101072719E-2</v>
      </c>
      <c r="F35" s="295">
        <f t="shared" si="24"/>
        <v>6.4332953269458345E-3</v>
      </c>
      <c r="G35" s="374">
        <f t="shared" si="17"/>
        <v>-0.5221409095585966</v>
      </c>
      <c r="I35" s="37">
        <v>745.27399999999989</v>
      </c>
      <c r="J35" s="189">
        <v>308.24700000000001</v>
      </c>
      <c r="K35" s="294">
        <f t="shared" si="18"/>
        <v>2.2654535433288197E-2</v>
      </c>
      <c r="L35" s="295">
        <f t="shared" si="19"/>
        <v>9.2452369994956395E-3</v>
      </c>
      <c r="M35" s="374">
        <f t="shared" si="20"/>
        <v>-0.58639775438295172</v>
      </c>
      <c r="O35" s="40">
        <f t="shared" si="21"/>
        <v>4.7926355592139105</v>
      </c>
      <c r="P35" s="191">
        <f t="shared" si="21"/>
        <v>4.1481785517232108</v>
      </c>
      <c r="Q35" s="374">
        <f t="shared" si="22"/>
        <v>-0.13446818551678144</v>
      </c>
    </row>
    <row r="36" spans="1:19" ht="20.100000000000001" customHeight="1" x14ac:dyDescent="0.25">
      <c r="A36" s="38"/>
      <c r="B36" s="39" t="s">
        <v>9</v>
      </c>
      <c r="C36" s="381">
        <v>1983.95</v>
      </c>
      <c r="D36" s="382">
        <v>785.81999999999982</v>
      </c>
      <c r="E36" s="298">
        <f t="shared" si="23"/>
        <v>1.8358090236729102E-2</v>
      </c>
      <c r="F36" s="299">
        <f t="shared" si="24"/>
        <v>6.8032299369128572E-3</v>
      </c>
      <c r="G36" s="374">
        <f t="shared" si="17"/>
        <v>-0.60391138889588958</v>
      </c>
      <c r="I36" s="381">
        <v>458.42400000000004</v>
      </c>
      <c r="J36" s="382">
        <v>229.87400000000005</v>
      </c>
      <c r="K36" s="298">
        <f t="shared" si="18"/>
        <v>1.3934985993701257E-2</v>
      </c>
      <c r="L36" s="299">
        <f t="shared" si="19"/>
        <v>6.8945994933350884E-3</v>
      </c>
      <c r="M36" s="374">
        <f t="shared" si="20"/>
        <v>-0.49855592202851501</v>
      </c>
      <c r="O36" s="40">
        <f t="shared" si="21"/>
        <v>2.3106630711459464</v>
      </c>
      <c r="P36" s="191">
        <f t="shared" si="21"/>
        <v>2.9252755083861457</v>
      </c>
      <c r="Q36" s="374">
        <f t="shared" si="22"/>
        <v>0.26598963947408805</v>
      </c>
    </row>
    <row r="37" spans="1:19" ht="20.100000000000001" customHeight="1" x14ac:dyDescent="0.25">
      <c r="A37" s="14" t="s">
        <v>43</v>
      </c>
      <c r="B37" s="9"/>
      <c r="C37" s="25">
        <v>258.49</v>
      </c>
      <c r="D37" s="188">
        <v>252.39</v>
      </c>
      <c r="E37" s="294">
        <f t="shared" si="23"/>
        <v>2.391886259881603E-3</v>
      </c>
      <c r="F37" s="295">
        <f t="shared" si="24"/>
        <v>2.1850642688878322E-3</v>
      </c>
      <c r="G37" s="383">
        <f>(D37-C37)/C37</f>
        <v>-2.3598591821734002E-2</v>
      </c>
      <c r="I37" s="25">
        <v>57.072999999999993</v>
      </c>
      <c r="J37" s="188">
        <v>56.527999999999999</v>
      </c>
      <c r="K37" s="294">
        <f>I37/$I$40</f>
        <v>1.734881802912831E-3</v>
      </c>
      <c r="L37" s="295">
        <f>J37/$J$40</f>
        <v>1.6954415034290341E-3</v>
      </c>
      <c r="M37" s="383">
        <f>(J37-I37)/I37</f>
        <v>-9.5491738650499303E-3</v>
      </c>
      <c r="O37" s="384">
        <f t="shared" si="21"/>
        <v>2.2079384115439664</v>
      </c>
      <c r="P37" s="385">
        <f t="shared" si="21"/>
        <v>2.2397083878125121</v>
      </c>
      <c r="Q37" s="383">
        <f t="shared" si="22"/>
        <v>1.4388977564971851E-2</v>
      </c>
    </row>
    <row r="38" spans="1:19" ht="20.100000000000001" customHeight="1" x14ac:dyDescent="0.25">
      <c r="A38" s="14" t="s">
        <v>10</v>
      </c>
      <c r="C38" s="25">
        <v>552.34</v>
      </c>
      <c r="D38" s="188">
        <v>702.02999999999986</v>
      </c>
      <c r="E38" s="294">
        <f t="shared" si="23"/>
        <v>5.1109693093852934E-3</v>
      </c>
      <c r="F38" s="295">
        <f t="shared" si="24"/>
        <v>6.0778187277123683E-3</v>
      </c>
      <c r="G38" s="374">
        <f t="shared" si="17"/>
        <v>0.2710106094072488</v>
      </c>
      <c r="I38" s="25">
        <v>221.83400000000006</v>
      </c>
      <c r="J38" s="188">
        <v>558.37800000000004</v>
      </c>
      <c r="K38" s="294">
        <f t="shared" si="18"/>
        <v>6.7432195585892651E-3</v>
      </c>
      <c r="L38" s="295">
        <f t="shared" si="19"/>
        <v>1.674740369023665E-2</v>
      </c>
      <c r="M38" s="374">
        <f t="shared" si="20"/>
        <v>1.5170983708538812</v>
      </c>
      <c r="O38" s="40">
        <f t="shared" si="21"/>
        <v>4.0162581018937624</v>
      </c>
      <c r="P38" s="191">
        <f t="shared" si="21"/>
        <v>7.953762659715399</v>
      </c>
      <c r="Q38" s="374">
        <f t="shared" si="22"/>
        <v>0.98039131398577406</v>
      </c>
    </row>
    <row r="39" spans="1:19" ht="20.100000000000001" customHeight="1" thickBot="1" x14ac:dyDescent="0.3">
      <c r="A39" s="14" t="s">
        <v>11</v>
      </c>
      <c r="B39" s="16"/>
      <c r="C39" s="27">
        <v>1604.8400000000004</v>
      </c>
      <c r="D39" s="190">
        <v>2146.3000000000002</v>
      </c>
      <c r="E39" s="300">
        <f>C39/$C$40</f>
        <v>1.485007058419433E-2</v>
      </c>
      <c r="F39" s="301">
        <f>D39/$D$40</f>
        <v>1.8581573914631937E-2</v>
      </c>
      <c r="G39" s="386">
        <f t="shared" si="17"/>
        <v>0.337391889534159</v>
      </c>
      <c r="I39" s="27">
        <v>384.85500000000002</v>
      </c>
      <c r="J39" s="190">
        <v>392.15199999999999</v>
      </c>
      <c r="K39" s="300">
        <f t="shared" si="18"/>
        <v>1.1698665503127884E-2</v>
      </c>
      <c r="L39" s="301">
        <f t="shared" si="19"/>
        <v>1.1761795507583897E-2</v>
      </c>
      <c r="M39" s="386">
        <f t="shared" si="20"/>
        <v>1.8960387678476225E-2</v>
      </c>
      <c r="O39" s="387">
        <f t="shared" si="21"/>
        <v>2.3980895291742472</v>
      </c>
      <c r="P39" s="388">
        <f t="shared" si="21"/>
        <v>1.8271071145692586</v>
      </c>
      <c r="Q39" s="386">
        <f>(P39-O39)/O39</f>
        <v>-0.23809887314824291</v>
      </c>
    </row>
    <row r="40" spans="1:19" ht="26.25" customHeight="1" thickBot="1" x14ac:dyDescent="0.3">
      <c r="A40" s="18" t="s">
        <v>12</v>
      </c>
      <c r="B40" s="60"/>
      <c r="C40" s="389">
        <f>C28+C29+C30+C33+C37+C38+C39</f>
        <v>108069.51999999997</v>
      </c>
      <c r="D40" s="390">
        <f>D28+D29+D30+D33+D37+D38+D39</f>
        <v>115506.90000000002</v>
      </c>
      <c r="E40" s="302">
        <f>C40/$C$40</f>
        <v>1</v>
      </c>
      <c r="F40" s="303">
        <f>D40/$D$40</f>
        <v>1</v>
      </c>
      <c r="G40" s="386">
        <f t="shared" si="17"/>
        <v>6.8820329728493751E-2</v>
      </c>
      <c r="H40" s="2"/>
      <c r="I40" s="389">
        <f>I28+I29+I30+I33+I37+I38+I39</f>
        <v>32897.341999999997</v>
      </c>
      <c r="J40" s="390">
        <f>J28+J29+J30+J33+J37+J38+J39</f>
        <v>33341.167999999998</v>
      </c>
      <c r="K40" s="302">
        <f>K28+K29+K30+K33+K37+K38+K39</f>
        <v>1</v>
      </c>
      <c r="L40" s="303">
        <f>L28+L29+L30+L33+L37+L38+L39</f>
        <v>1</v>
      </c>
      <c r="M40" s="386">
        <f t="shared" si="20"/>
        <v>1.3491241936810608E-2</v>
      </c>
      <c r="N40" s="2"/>
      <c r="O40" s="30">
        <f t="shared" si="21"/>
        <v>3.0440906927318641</v>
      </c>
      <c r="P40" s="391">
        <f t="shared" si="21"/>
        <v>2.8865087713374695</v>
      </c>
      <c r="Q40" s="386">
        <f>(P40-O40)/O40</f>
        <v>-5.1766500180379149E-2</v>
      </c>
    </row>
    <row r="42" spans="1:19" x14ac:dyDescent="0.25">
      <c r="A42" s="2"/>
      <c r="C42" s="146"/>
    </row>
    <row r="43" spans="1:19" ht="8.25" customHeight="1" thickBot="1" x14ac:dyDescent="0.3"/>
    <row r="44" spans="1:19" ht="15" customHeight="1" x14ac:dyDescent="0.25">
      <c r="A44" s="440" t="s">
        <v>15</v>
      </c>
      <c r="B44" s="458"/>
      <c r="C44" s="461" t="s">
        <v>1</v>
      </c>
      <c r="D44" s="457"/>
      <c r="E44" s="452" t="s">
        <v>116</v>
      </c>
      <c r="F44" s="452"/>
      <c r="G44" s="176" t="s">
        <v>0</v>
      </c>
      <c r="I44" s="453">
        <v>1000</v>
      </c>
      <c r="J44" s="457"/>
      <c r="K44" s="452" t="s">
        <v>116</v>
      </c>
      <c r="L44" s="452"/>
      <c r="M44" s="176" t="s">
        <v>0</v>
      </c>
      <c r="O44" s="451" t="s">
        <v>22</v>
      </c>
      <c r="P44" s="452"/>
      <c r="Q44" s="176" t="s">
        <v>0</v>
      </c>
    </row>
    <row r="45" spans="1:19" ht="15" customHeight="1" x14ac:dyDescent="0.25">
      <c r="A45" s="459"/>
      <c r="B45" s="466"/>
      <c r="C45" s="462" t="str">
        <f>C5</f>
        <v>dez</v>
      </c>
      <c r="D45" s="450"/>
      <c r="E45" s="454" t="str">
        <f>C45</f>
        <v>dez</v>
      </c>
      <c r="F45" s="454"/>
      <c r="G45" s="177" t="str">
        <f>G5</f>
        <v>2021 /2020</v>
      </c>
      <c r="I45" s="449" t="str">
        <f>C5</f>
        <v>dez</v>
      </c>
      <c r="J45" s="450"/>
      <c r="K45" s="454" t="str">
        <f>I45</f>
        <v>dez</v>
      </c>
      <c r="L45" s="454"/>
      <c r="M45" s="177" t="str">
        <f>G45</f>
        <v>2021 /2020</v>
      </c>
      <c r="O45" s="449" t="str">
        <f>C5</f>
        <v>dez</v>
      </c>
      <c r="P45" s="450"/>
      <c r="Q45" s="177" t="str">
        <f>Q25</f>
        <v>2021 /2020</v>
      </c>
    </row>
    <row r="46" spans="1:19" ht="15.75" customHeight="1" x14ac:dyDescent="0.25">
      <c r="A46" s="459"/>
      <c r="B46" s="466"/>
      <c r="C46" s="187">
        <f>C6</f>
        <v>2020</v>
      </c>
      <c r="D46" s="185">
        <f>D6</f>
        <v>2021</v>
      </c>
      <c r="E46" s="373">
        <f>C46</f>
        <v>2020</v>
      </c>
      <c r="F46" s="185">
        <f>D46</f>
        <v>2021</v>
      </c>
      <c r="G46" s="177" t="str">
        <f>G26</f>
        <v>HL</v>
      </c>
      <c r="I46" s="372">
        <f>C6</f>
        <v>2020</v>
      </c>
      <c r="J46" s="186">
        <f>D6</f>
        <v>2021</v>
      </c>
      <c r="K46" s="373">
        <f>I46</f>
        <v>2020</v>
      </c>
      <c r="L46" s="185">
        <f>J46</f>
        <v>2021</v>
      </c>
      <c r="M46" s="358">
        <f>M26</f>
        <v>1000</v>
      </c>
      <c r="O46" s="372">
        <f>O26</f>
        <v>2020</v>
      </c>
      <c r="P46" s="186">
        <f>P26</f>
        <v>2021</v>
      </c>
      <c r="Q46" s="177"/>
    </row>
    <row r="47" spans="1:19" s="412" customFormat="1" ht="19.5" customHeight="1" x14ac:dyDescent="0.25">
      <c r="A47" s="29" t="s">
        <v>150</v>
      </c>
      <c r="B47" s="21"/>
      <c r="C47" s="95">
        <f>C48+C49</f>
        <v>64755.479999999996</v>
      </c>
      <c r="D47" s="375">
        <f>D48+D49</f>
        <v>58168.67</v>
      </c>
      <c r="E47" s="296">
        <f>C47/$C$60</f>
        <v>0.54353132846700625</v>
      </c>
      <c r="F47" s="297">
        <f>D47/$D$60</f>
        <v>0.46987181988174342</v>
      </c>
      <c r="G47" s="376">
        <f>(D47-C47)/C47</f>
        <v>-0.10171818663069131</v>
      </c>
      <c r="H47"/>
      <c r="I47" s="95">
        <f>I48+I49</f>
        <v>19333.152999999991</v>
      </c>
      <c r="J47" s="375">
        <f>J48+J49</f>
        <v>17914.860999999997</v>
      </c>
      <c r="K47" s="296">
        <f>I47/$I$60</f>
        <v>0.55558884968757871</v>
      </c>
      <c r="L47" s="297">
        <f>J47/$J$60</f>
        <v>0.51712724881377325</v>
      </c>
      <c r="M47" s="376">
        <f>(J47-I47)/I47</f>
        <v>-7.3360615311946001E-2</v>
      </c>
      <c r="N47"/>
      <c r="O47" s="379">
        <f t="shared" ref="O47" si="25">(I47/C47)*10</f>
        <v>2.9855624574167301</v>
      </c>
      <c r="P47" s="380">
        <f t="shared" ref="P47" si="26">(J47/D47)*10</f>
        <v>3.079812723928534</v>
      </c>
      <c r="Q47" s="376">
        <f>(P47-O47)/O47</f>
        <v>3.1568680225619643E-2</v>
      </c>
      <c r="R47" s="418"/>
      <c r="S47" s="418"/>
    </row>
    <row r="48" spans="1:19" ht="20.100000000000001" customHeight="1" x14ac:dyDescent="0.25">
      <c r="A48" s="413"/>
      <c r="B48" s="1" t="s">
        <v>4</v>
      </c>
      <c r="C48" s="25">
        <v>32085.03999999999</v>
      </c>
      <c r="D48" s="188">
        <v>24354.94</v>
      </c>
      <c r="E48" s="294">
        <f>C48/$C$60</f>
        <v>0.26930885872696841</v>
      </c>
      <c r="F48" s="295">
        <f>D48/$D$60</f>
        <v>0.19673305201770416</v>
      </c>
      <c r="G48" s="374">
        <f>(D48-C48)/C48</f>
        <v>-0.24092536584027927</v>
      </c>
      <c r="I48" s="25">
        <v>11281.807999999994</v>
      </c>
      <c r="J48" s="188">
        <v>9669.8509999999951</v>
      </c>
      <c r="K48" s="294">
        <f>I48/$I$60</f>
        <v>0.32421233769350105</v>
      </c>
      <c r="L48" s="295">
        <f>J48/$J$60</f>
        <v>0.27912823013637184</v>
      </c>
      <c r="M48" s="374">
        <f>(J48-I48)/I48</f>
        <v>-0.1428810878540035</v>
      </c>
      <c r="O48" s="40">
        <f t="shared" ref="O48:P60" si="27">(I48/C48)*10</f>
        <v>3.5162206436395271</v>
      </c>
      <c r="P48" s="191">
        <f t="shared" si="27"/>
        <v>3.9703858847527425</v>
      </c>
      <c r="Q48" s="374">
        <f>(P48-O48)/O48</f>
        <v>0.12916289594475602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414"/>
      <c r="B49" s="1" t="s">
        <v>5</v>
      </c>
      <c r="C49" s="25">
        <v>32670.440000000006</v>
      </c>
      <c r="D49" s="188">
        <v>33813.729999999996</v>
      </c>
      <c r="E49" s="294">
        <f>C49/$C$60</f>
        <v>0.27422246974003778</v>
      </c>
      <c r="F49" s="295">
        <f>D49/$D$60</f>
        <v>0.27313876786403923</v>
      </c>
      <c r="G49" s="374">
        <f>(D49-C49)/C49</f>
        <v>3.4994631232392027E-2</v>
      </c>
      <c r="I49" s="25">
        <v>8051.3449999999975</v>
      </c>
      <c r="J49" s="188">
        <v>8245.01</v>
      </c>
      <c r="K49" s="294">
        <f>I49/$I$60</f>
        <v>0.23137651199407772</v>
      </c>
      <c r="L49" s="295">
        <f>J49/$J$60</f>
        <v>0.23799901867740136</v>
      </c>
      <c r="M49" s="374">
        <f>(J49-I49)/I49</f>
        <v>2.4053745057503156E-2</v>
      </c>
      <c r="O49" s="40">
        <f t="shared" si="27"/>
        <v>2.4644127841559511</v>
      </c>
      <c r="P49" s="191">
        <f t="shared" si="27"/>
        <v>2.4383615767914399</v>
      </c>
      <c r="Q49" s="374">
        <f>(P49-O49)/O49</f>
        <v>-1.0570959350640429E-2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9" t="s">
        <v>41</v>
      </c>
      <c r="B50" s="21"/>
      <c r="C50" s="95">
        <f>C51+C52</f>
        <v>40530.419999999991</v>
      </c>
      <c r="D50" s="375">
        <f>D51+D52</f>
        <v>49705.229999999996</v>
      </c>
      <c r="E50" s="296">
        <f>C50/$C$60</f>
        <v>0.34019596528240875</v>
      </c>
      <c r="F50" s="297">
        <f>D50/$D$60</f>
        <v>0.40150628985913944</v>
      </c>
      <c r="G50" s="376">
        <f>(D50-C50)/C50</f>
        <v>0.22636849063000106</v>
      </c>
      <c r="I50" s="95">
        <f>I51+I52</f>
        <v>5451.242000000002</v>
      </c>
      <c r="J50" s="375">
        <f>J51+J52</f>
        <v>5883.0340000000024</v>
      </c>
      <c r="K50" s="296">
        <f>I50/$I$60</f>
        <v>0.15665573391720525</v>
      </c>
      <c r="L50" s="297">
        <f>J50/$J$60</f>
        <v>0.16981863197810407</v>
      </c>
      <c r="M50" s="376">
        <f>(J50-I50)/I50</f>
        <v>7.9209838785363085E-2</v>
      </c>
      <c r="O50" s="379">
        <f t="shared" si="27"/>
        <v>1.3449754530054225</v>
      </c>
      <c r="P50" s="380">
        <f t="shared" si="27"/>
        <v>1.1835845040853856</v>
      </c>
      <c r="Q50" s="376">
        <f>(P50-O50)/O50</f>
        <v>-0.1199954605561015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14"/>
      <c r="B51" t="s">
        <v>6</v>
      </c>
      <c r="C51" s="37">
        <v>38728.399999999994</v>
      </c>
      <c r="D51" s="189">
        <v>49053.369999999995</v>
      </c>
      <c r="E51" s="294">
        <f t="shared" ref="E51:E57" si="28">C51/$C$60</f>
        <v>0.32507053768116001</v>
      </c>
      <c r="F51" s="295">
        <f t="shared" ref="F51:F57" si="29">D51/$D$60</f>
        <v>0.39624072947228323</v>
      </c>
      <c r="G51" s="374">
        <f t="shared" ref="G51:G59" si="30">(D51-C51)/C51</f>
        <v>0.26659944640109073</v>
      </c>
      <c r="I51" s="37">
        <v>5113.7620000000024</v>
      </c>
      <c r="J51" s="189">
        <v>5727.1400000000021</v>
      </c>
      <c r="K51" s="294">
        <f t="shared" ref="K51:K58" si="31">I51/$I$60</f>
        <v>0.14695736112759542</v>
      </c>
      <c r="L51" s="295">
        <f t="shared" ref="L51:L58" si="32">J51/$J$60</f>
        <v>0.16531862300083236</v>
      </c>
      <c r="M51" s="374">
        <f t="shared" ref="M51:M58" si="33">(J51-I51)/I51</f>
        <v>0.11994652860262159</v>
      </c>
      <c r="O51" s="40">
        <f t="shared" si="27"/>
        <v>1.3204165418659184</v>
      </c>
      <c r="P51" s="191">
        <f t="shared" si="27"/>
        <v>1.1675324243777752</v>
      </c>
      <c r="Q51" s="374">
        <f t="shared" ref="Q51:Q58" si="34">(P51-O51)/O51</f>
        <v>-0.11578476385345667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14"/>
      <c r="B52" t="s">
        <v>42</v>
      </c>
      <c r="C52" s="37">
        <v>1802.0199999999998</v>
      </c>
      <c r="D52" s="189">
        <v>651.8599999999999</v>
      </c>
      <c r="E52" s="298">
        <f t="shared" si="28"/>
        <v>1.5125427601248798E-2</v>
      </c>
      <c r="F52" s="299">
        <f t="shared" si="29"/>
        <v>5.2655603868562448E-3</v>
      </c>
      <c r="G52" s="374">
        <f t="shared" si="30"/>
        <v>-0.638261506531559</v>
      </c>
      <c r="I52" s="37">
        <v>337.48</v>
      </c>
      <c r="J52" s="189">
        <v>155.89399999999998</v>
      </c>
      <c r="K52" s="298">
        <f t="shared" si="31"/>
        <v>9.6983727896098569E-3</v>
      </c>
      <c r="L52" s="299">
        <f t="shared" si="32"/>
        <v>4.5000089772716835E-3</v>
      </c>
      <c r="M52" s="374">
        <f t="shared" si="33"/>
        <v>-0.53806447789498646</v>
      </c>
      <c r="O52" s="40">
        <f t="shared" si="27"/>
        <v>1.8727872054694181</v>
      </c>
      <c r="P52" s="191">
        <f t="shared" si="27"/>
        <v>2.3915257877458354</v>
      </c>
      <c r="Q52" s="374">
        <f t="shared" si="34"/>
        <v>0.27698746593390694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9" t="s">
        <v>40</v>
      </c>
      <c r="B53" s="21"/>
      <c r="C53" s="95">
        <f>SUM(C54:C56)</f>
        <v>12784.039999999999</v>
      </c>
      <c r="D53" s="375">
        <f>SUM(D54:D56)</f>
        <v>13666.799999999997</v>
      </c>
      <c r="E53" s="296">
        <f t="shared" si="28"/>
        <v>0.10730406514437614</v>
      </c>
      <c r="F53" s="297">
        <f t="shared" si="29"/>
        <v>0.11039695746799455</v>
      </c>
      <c r="G53" s="376">
        <f t="shared" si="30"/>
        <v>6.9051723868198037E-2</v>
      </c>
      <c r="I53" s="95">
        <f>SUM(I54:I56)</f>
        <v>9515.8119999999981</v>
      </c>
      <c r="J53" s="375">
        <f>SUM(J54:J56)</f>
        <v>9652.5360000000001</v>
      </c>
      <c r="K53" s="296">
        <f t="shared" si="31"/>
        <v>0.27346181157948002</v>
      </c>
      <c r="L53" s="297">
        <f t="shared" si="32"/>
        <v>0.27862841837041907</v>
      </c>
      <c r="M53" s="376">
        <f t="shared" si="33"/>
        <v>1.4368085456081101E-2</v>
      </c>
      <c r="O53" s="379">
        <f t="shared" si="27"/>
        <v>7.4435092505968372</v>
      </c>
      <c r="P53" s="380">
        <f t="shared" si="27"/>
        <v>7.0627623145140062</v>
      </c>
      <c r="Q53" s="376">
        <f t="shared" si="34"/>
        <v>-5.1151536629352873E-2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14"/>
      <c r="B54" s="9" t="s">
        <v>7</v>
      </c>
      <c r="C54" s="37">
        <v>12151.419999999998</v>
      </c>
      <c r="D54" s="189">
        <v>12439.939999999997</v>
      </c>
      <c r="E54" s="294">
        <f t="shared" si="28"/>
        <v>0.10199410853506991</v>
      </c>
      <c r="F54" s="295">
        <f t="shared" si="29"/>
        <v>0.10048669235551877</v>
      </c>
      <c r="G54" s="374">
        <f t="shared" si="30"/>
        <v>2.374372707058094E-2</v>
      </c>
      <c r="I54" s="37">
        <v>9018.8299999999981</v>
      </c>
      <c r="J54" s="189">
        <v>8745.3450000000012</v>
      </c>
      <c r="K54" s="294">
        <f t="shared" si="31"/>
        <v>0.2591797305503053</v>
      </c>
      <c r="L54" s="295">
        <f t="shared" si="32"/>
        <v>0.25244160140440325</v>
      </c>
      <c r="M54" s="374">
        <f t="shared" si="33"/>
        <v>-3.0323778139736197E-2</v>
      </c>
      <c r="O54" s="40">
        <f t="shared" si="27"/>
        <v>7.4220379182021521</v>
      </c>
      <c r="P54" s="191">
        <f t="shared" si="27"/>
        <v>7.0300540034759038</v>
      </c>
      <c r="Q54" s="374">
        <f t="shared" si="34"/>
        <v>-5.2813515512353908E-2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14"/>
      <c r="B55" s="9" t="s">
        <v>8</v>
      </c>
      <c r="C55" s="37">
        <v>474.6</v>
      </c>
      <c r="D55" s="189">
        <v>951.93</v>
      </c>
      <c r="E55" s="294">
        <f t="shared" si="28"/>
        <v>3.9836005924199953E-3</v>
      </c>
      <c r="F55" s="295">
        <f t="shared" si="29"/>
        <v>7.6894500338417233E-3</v>
      </c>
      <c r="G55" s="374">
        <f t="shared" si="30"/>
        <v>1.0057522123893803</v>
      </c>
      <c r="I55" s="37">
        <v>397.51600000000002</v>
      </c>
      <c r="J55" s="189">
        <v>780.09399999999994</v>
      </c>
      <c r="K55" s="294">
        <f t="shared" si="31"/>
        <v>1.1423664684824439E-2</v>
      </c>
      <c r="L55" s="295">
        <f t="shared" si="32"/>
        <v>2.2518057161377454E-2</v>
      </c>
      <c r="M55" s="374">
        <f t="shared" si="33"/>
        <v>0.96242163837430417</v>
      </c>
      <c r="O55" s="40">
        <f t="shared" si="27"/>
        <v>8.3758112094395276</v>
      </c>
      <c r="P55" s="191">
        <f t="shared" si="27"/>
        <v>8.19486726965218</v>
      </c>
      <c r="Q55" s="374">
        <f t="shared" si="34"/>
        <v>-2.1603154042371921E-2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8"/>
      <c r="B56" s="39" t="s">
        <v>9</v>
      </c>
      <c r="C56" s="381">
        <v>158.02000000000001</v>
      </c>
      <c r="D56" s="382">
        <v>274.92999999999995</v>
      </c>
      <c r="E56" s="298">
        <f t="shared" si="28"/>
        <v>1.3263560168862362E-3</v>
      </c>
      <c r="F56" s="299">
        <f t="shared" si="29"/>
        <v>2.220815078634043E-3</v>
      </c>
      <c r="G56" s="374">
        <f t="shared" si="30"/>
        <v>0.73984305784077919</v>
      </c>
      <c r="I56" s="381">
        <v>99.466000000000008</v>
      </c>
      <c r="J56" s="382">
        <v>127.09700000000001</v>
      </c>
      <c r="K56" s="298">
        <f t="shared" si="31"/>
        <v>2.8584163443502847E-3</v>
      </c>
      <c r="L56" s="299">
        <f t="shared" si="32"/>
        <v>3.6687598046384034E-3</v>
      </c>
      <c r="M56" s="374">
        <f t="shared" si="33"/>
        <v>0.27779341684595737</v>
      </c>
      <c r="O56" s="40">
        <f t="shared" si="27"/>
        <v>6.2945196810530311</v>
      </c>
      <c r="P56" s="191">
        <f t="shared" si="27"/>
        <v>4.6228858254828511</v>
      </c>
      <c r="Q56" s="374">
        <f t="shared" si="34"/>
        <v>-0.26556972418434427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14" t="s">
        <v>43</v>
      </c>
      <c r="B57" s="9"/>
      <c r="C57" s="25">
        <v>98.38000000000001</v>
      </c>
      <c r="D57" s="188">
        <v>292.67999999999995</v>
      </c>
      <c r="E57" s="294">
        <f t="shared" si="28"/>
        <v>8.2576196013965273E-4</v>
      </c>
      <c r="F57" s="295">
        <f t="shared" si="29"/>
        <v>2.3641950940770807E-3</v>
      </c>
      <c r="G57" s="383">
        <f t="shared" si="30"/>
        <v>1.9749949176661916</v>
      </c>
      <c r="I57" s="25">
        <v>62.703999999999994</v>
      </c>
      <c r="J57" s="188">
        <v>436.75600000000003</v>
      </c>
      <c r="K57" s="294">
        <f t="shared" si="31"/>
        <v>1.8019638716359381E-3</v>
      </c>
      <c r="L57" s="295">
        <f t="shared" si="32"/>
        <v>1.2607322417009454E-2</v>
      </c>
      <c r="M57" s="383">
        <f t="shared" si="33"/>
        <v>5.9653610614952806</v>
      </c>
      <c r="O57" s="384">
        <f t="shared" si="27"/>
        <v>6.3736531815409627</v>
      </c>
      <c r="P57" s="385">
        <f t="shared" si="27"/>
        <v>14.922645893125601</v>
      </c>
      <c r="Q57" s="383">
        <f t="shared" si="34"/>
        <v>1.3413018355538671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14" t="s">
        <v>10</v>
      </c>
      <c r="C58" s="25">
        <v>381.02000000000004</v>
      </c>
      <c r="D58" s="188">
        <v>713.80999999999983</v>
      </c>
      <c r="E58" s="294">
        <f>C58/$C$60</f>
        <v>3.1981278923806718E-3</v>
      </c>
      <c r="F58" s="295">
        <f>D58/$D$60</f>
        <v>5.765976835120817E-3</v>
      </c>
      <c r="G58" s="374">
        <f t="shared" si="30"/>
        <v>0.87341871817752281</v>
      </c>
      <c r="I58" s="25">
        <v>344.18600000000004</v>
      </c>
      <c r="J58" s="188">
        <v>508.11800000000011</v>
      </c>
      <c r="K58" s="294">
        <f t="shared" si="31"/>
        <v>9.8910872850677331E-3</v>
      </c>
      <c r="L58" s="295">
        <f t="shared" si="32"/>
        <v>1.466724544570884E-2</v>
      </c>
      <c r="M58" s="374">
        <f t="shared" si="33"/>
        <v>0.47628898328229519</v>
      </c>
      <c r="O58" s="40">
        <f t="shared" si="27"/>
        <v>9.0332790929609992</v>
      </c>
      <c r="P58" s="191">
        <f t="shared" si="27"/>
        <v>7.1183928496378623</v>
      </c>
      <c r="Q58" s="374">
        <f t="shared" si="34"/>
        <v>-0.21198129977133923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14" t="s">
        <v>11</v>
      </c>
      <c r="B59" s="16"/>
      <c r="C59" s="27">
        <v>589.11</v>
      </c>
      <c r="D59" s="190">
        <v>1249.7</v>
      </c>
      <c r="E59" s="300">
        <f>C59/$C$60</f>
        <v>4.9447512536884607E-3</v>
      </c>
      <c r="F59" s="301">
        <f>D59/$D$60</f>
        <v>1.0094760861924724E-2</v>
      </c>
      <c r="G59" s="386">
        <f t="shared" si="30"/>
        <v>1.1213355740014599</v>
      </c>
      <c r="I59" s="27">
        <v>90.493000000000009</v>
      </c>
      <c r="J59" s="190">
        <v>247.73699999999999</v>
      </c>
      <c r="K59" s="300">
        <f>I59/$I$60</f>
        <v>2.6005536590321347E-3</v>
      </c>
      <c r="L59" s="301">
        <f>J59/$J$60</f>
        <v>7.1511329749852793E-3</v>
      </c>
      <c r="M59" s="386">
        <f>(J59-I59)/I59</f>
        <v>1.7376371653056033</v>
      </c>
      <c r="O59" s="387">
        <f t="shared" si="27"/>
        <v>1.5360968240226782</v>
      </c>
      <c r="P59" s="388">
        <f t="shared" si="27"/>
        <v>1.9823717692246137</v>
      </c>
      <c r="Q59" s="386">
        <f>(P59-O59)/O59</f>
        <v>0.29052527042744986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8" t="s">
        <v>12</v>
      </c>
      <c r="B60" s="60"/>
      <c r="C60" s="389">
        <f>C48+C49+C50+C53+C57+C58+C59</f>
        <v>119138.45</v>
      </c>
      <c r="D60" s="390">
        <f>D48+D49+D50+D53+D57+D58+D59</f>
        <v>123796.88999999998</v>
      </c>
      <c r="E60" s="302">
        <f>E48+E49+E50+E53+E57+E58+E59</f>
        <v>0.99999999999999989</v>
      </c>
      <c r="F60" s="303">
        <f>F48+F49+F50+F53+F57+F58+F59</f>
        <v>1</v>
      </c>
      <c r="G60" s="386">
        <f>(D60-C60)/C60</f>
        <v>3.9101062671203023E-2</v>
      </c>
      <c r="H60" s="2"/>
      <c r="I60" s="389">
        <f>I48+I49+I50+I53+I57+I58+I59</f>
        <v>34797.589999999997</v>
      </c>
      <c r="J60" s="390">
        <f>J48+J49+J50+J53+J57+J58+J59</f>
        <v>34643.042000000001</v>
      </c>
      <c r="K60" s="302">
        <f>K48+K49+K50+K53+K57+K58+K59</f>
        <v>0.99999999999999967</v>
      </c>
      <c r="L60" s="303">
        <f>L48+L49+L50+L53+L57+L58+L59</f>
        <v>1</v>
      </c>
      <c r="M60" s="386">
        <f>(J60-I60)/I60</f>
        <v>-4.4413420584585098E-3</v>
      </c>
      <c r="N60" s="2"/>
      <c r="O60" s="30">
        <f t="shared" si="27"/>
        <v>2.9207690716137398</v>
      </c>
      <c r="P60" s="391">
        <f t="shared" si="27"/>
        <v>2.7983774067345313</v>
      </c>
      <c r="Q60" s="386">
        <f>(P60-O60)/O60</f>
        <v>-4.1903917043187008E-2</v>
      </c>
    </row>
    <row r="62" spans="1:1023 1025:2047 2049:3071 3073:4095 4097:5119 5121:6143 6145:7167 7169:8191 8193:9215 9217:10239 10241:11263 11265:12287 12289:13311 13313:14335 14337:15359 15361:16383" x14ac:dyDescent="0.25">
      <c r="A62" s="2" t="s">
        <v>127</v>
      </c>
      <c r="C62" s="2"/>
      <c r="E62" s="2"/>
      <c r="G62" s="2"/>
      <c r="I62" s="2"/>
      <c r="K62" s="2"/>
      <c r="M62" s="2"/>
      <c r="O62" s="2"/>
      <c r="P62"/>
      <c r="Q62" s="2"/>
      <c r="S62" s="2"/>
      <c r="U62" s="2"/>
      <c r="W62" s="2"/>
      <c r="Y62" s="2"/>
      <c r="AA62" s="2"/>
      <c r="AC62" s="2"/>
      <c r="AE62" s="2"/>
      <c r="AG62" s="2"/>
      <c r="AI62" s="2"/>
      <c r="AK62" s="2"/>
      <c r="AM62" s="2"/>
      <c r="AO62" s="2"/>
      <c r="AQ62" s="2"/>
      <c r="AS62" s="2"/>
      <c r="AU62" s="2"/>
      <c r="AW62" s="2"/>
      <c r="AY62" s="2"/>
      <c r="BA62" s="2"/>
      <c r="BC62" s="2"/>
      <c r="BE62" s="2"/>
      <c r="BG62" s="2"/>
      <c r="BI62" s="2"/>
      <c r="BK62" s="2"/>
      <c r="BM62" s="2"/>
      <c r="BO62" s="2"/>
      <c r="BQ62" s="2"/>
      <c r="BS62" s="2"/>
      <c r="BU62" s="2"/>
      <c r="BW62" s="2"/>
      <c r="BY62" s="2"/>
      <c r="CA62" s="2"/>
      <c r="CC62" s="2"/>
      <c r="CE62" s="2"/>
      <c r="CG62" s="2"/>
      <c r="CI62" s="2"/>
      <c r="CK62" s="2"/>
      <c r="CM62" s="2"/>
      <c r="CO62" s="2"/>
      <c r="CQ62" s="2"/>
      <c r="CS62" s="2"/>
      <c r="CU62" s="2"/>
      <c r="CW62" s="2"/>
      <c r="CY62" s="2"/>
      <c r="DA62" s="2"/>
      <c r="DC62" s="2"/>
      <c r="DE62" s="2"/>
      <c r="DG62" s="2"/>
      <c r="DI62" s="2"/>
      <c r="DK62" s="2"/>
      <c r="DM62" s="2"/>
      <c r="DO62" s="2"/>
      <c r="DQ62" s="2"/>
      <c r="DS62" s="2"/>
      <c r="DU62" s="2"/>
      <c r="DW62" s="2"/>
      <c r="DY62" s="2"/>
      <c r="EA62" s="2"/>
      <c r="EC62" s="2"/>
      <c r="EE62" s="2"/>
      <c r="EG62" s="2"/>
      <c r="EI62" s="2"/>
      <c r="EK62" s="2"/>
      <c r="EM62" s="2"/>
      <c r="EO62" s="2"/>
      <c r="EQ62" s="2"/>
      <c r="ES62" s="2"/>
      <c r="EU62" s="2"/>
      <c r="EW62" s="2"/>
      <c r="EY62" s="2"/>
      <c r="FA62" s="2"/>
      <c r="FC62" s="2"/>
      <c r="FE62" s="2"/>
      <c r="FG62" s="2"/>
      <c r="FI62" s="2"/>
      <c r="FK62" s="2"/>
      <c r="FM62" s="2"/>
      <c r="FO62" s="2"/>
      <c r="FQ62" s="2"/>
      <c r="FS62" s="2"/>
      <c r="FU62" s="2"/>
      <c r="FW62" s="2"/>
      <c r="FY62" s="2"/>
      <c r="GA62" s="2"/>
      <c r="GC62" s="2"/>
      <c r="GE62" s="2"/>
      <c r="GG62" s="2"/>
      <c r="GI62" s="2"/>
      <c r="GK62" s="2"/>
      <c r="GM62" s="2"/>
      <c r="GO62" s="2"/>
      <c r="GQ62" s="2"/>
      <c r="GS62" s="2"/>
      <c r="GU62" s="2"/>
      <c r="GW62" s="2"/>
      <c r="GY62" s="2"/>
      <c r="HA62" s="2"/>
      <c r="HC62" s="2"/>
      <c r="HE62" s="2"/>
      <c r="HG62" s="2"/>
      <c r="HI62" s="2"/>
      <c r="HK62" s="2"/>
      <c r="HM62" s="2"/>
      <c r="HO62" s="2"/>
      <c r="HQ62" s="2"/>
      <c r="HS62" s="2"/>
      <c r="HU62" s="2"/>
      <c r="HW62" s="2"/>
      <c r="HY62" s="2"/>
      <c r="IA62" s="2"/>
      <c r="IC62" s="2"/>
      <c r="IE62" s="2"/>
      <c r="IG62" s="2"/>
      <c r="II62" s="2"/>
      <c r="IK62" s="2"/>
      <c r="IM62" s="2"/>
      <c r="IO62" s="2"/>
      <c r="IQ62" s="2"/>
      <c r="IS62" s="2"/>
      <c r="IU62" s="2"/>
      <c r="IW62" s="2"/>
      <c r="IY62" s="2"/>
      <c r="JA62" s="2"/>
      <c r="JC62" s="2"/>
      <c r="JE62" s="2"/>
      <c r="JG62" s="2"/>
      <c r="JI62" s="2"/>
      <c r="JK62" s="2"/>
      <c r="JM62" s="2"/>
      <c r="JO62" s="2"/>
      <c r="JQ62" s="2"/>
      <c r="JS62" s="2"/>
      <c r="JU62" s="2"/>
      <c r="JW62" s="2"/>
      <c r="JY62" s="2"/>
      <c r="KA62" s="2"/>
      <c r="KC62" s="2"/>
      <c r="KE62" s="2"/>
      <c r="KG62" s="2"/>
      <c r="KI62" s="2"/>
      <c r="KK62" s="2"/>
      <c r="KM62" s="2"/>
      <c r="KO62" s="2"/>
      <c r="KQ62" s="2"/>
      <c r="KS62" s="2"/>
      <c r="KU62" s="2"/>
      <c r="KW62" s="2"/>
      <c r="KY62" s="2"/>
      <c r="LA62" s="2"/>
      <c r="LC62" s="2"/>
      <c r="LE62" s="2"/>
      <c r="LG62" s="2"/>
      <c r="LI62" s="2"/>
      <c r="LK62" s="2"/>
      <c r="LM62" s="2"/>
      <c r="LO62" s="2"/>
      <c r="LQ62" s="2"/>
      <c r="LS62" s="2"/>
      <c r="LU62" s="2"/>
      <c r="LW62" s="2"/>
      <c r="LY62" s="2"/>
      <c r="MA62" s="2"/>
      <c r="MC62" s="2"/>
      <c r="ME62" s="2"/>
      <c r="MG62" s="2"/>
      <c r="MI62" s="2"/>
      <c r="MK62" s="2"/>
      <c r="MM62" s="2"/>
      <c r="MO62" s="2"/>
      <c r="MQ62" s="2"/>
      <c r="MS62" s="2"/>
      <c r="MU62" s="2"/>
      <c r="MW62" s="2"/>
      <c r="MY62" s="2"/>
      <c r="NA62" s="2"/>
      <c r="NC62" s="2"/>
      <c r="NE62" s="2"/>
      <c r="NG62" s="2"/>
      <c r="NI62" s="2"/>
      <c r="NK62" s="2"/>
      <c r="NM62" s="2"/>
      <c r="NO62" s="2"/>
      <c r="NQ62" s="2"/>
      <c r="NS62" s="2"/>
      <c r="NU62" s="2"/>
      <c r="NW62" s="2"/>
      <c r="NY62" s="2"/>
      <c r="OA62" s="2"/>
      <c r="OC62" s="2"/>
      <c r="OE62" s="2"/>
      <c r="OG62" s="2"/>
      <c r="OI62" s="2"/>
      <c r="OK62" s="2"/>
      <c r="OM62" s="2"/>
      <c r="OO62" s="2"/>
      <c r="OQ62" s="2"/>
      <c r="OS62" s="2"/>
      <c r="OU62" s="2"/>
      <c r="OW62" s="2"/>
      <c r="OY62" s="2"/>
      <c r="PA62" s="2"/>
      <c r="PC62" s="2"/>
      <c r="PE62" s="2"/>
      <c r="PG62" s="2"/>
      <c r="PI62" s="2"/>
      <c r="PK62" s="2"/>
      <c r="PM62" s="2"/>
      <c r="PO62" s="2"/>
      <c r="PQ62" s="2"/>
      <c r="PS62" s="2"/>
      <c r="PU62" s="2"/>
      <c r="PW62" s="2"/>
      <c r="PY62" s="2"/>
      <c r="QA62" s="2"/>
      <c r="QC62" s="2"/>
      <c r="QE62" s="2"/>
      <c r="QG62" s="2"/>
      <c r="QI62" s="2"/>
      <c r="QK62" s="2"/>
      <c r="QM62" s="2"/>
      <c r="QO62" s="2"/>
      <c r="QQ62" s="2"/>
      <c r="QS62" s="2"/>
      <c r="QU62" s="2"/>
      <c r="QW62" s="2"/>
      <c r="QY62" s="2"/>
      <c r="RA62" s="2"/>
      <c r="RC62" s="2"/>
      <c r="RE62" s="2"/>
      <c r="RG62" s="2"/>
      <c r="RI62" s="2"/>
      <c r="RK62" s="2"/>
      <c r="RM62" s="2"/>
      <c r="RO62" s="2"/>
      <c r="RQ62" s="2"/>
      <c r="RS62" s="2"/>
      <c r="RU62" s="2"/>
      <c r="RW62" s="2"/>
      <c r="RY62" s="2"/>
      <c r="SA62" s="2"/>
      <c r="SC62" s="2"/>
      <c r="SE62" s="2"/>
      <c r="SG62" s="2"/>
      <c r="SI62" s="2"/>
      <c r="SK62" s="2"/>
      <c r="SM62" s="2"/>
      <c r="SO62" s="2"/>
      <c r="SQ62" s="2"/>
      <c r="SS62" s="2"/>
      <c r="SU62" s="2"/>
      <c r="SW62" s="2"/>
      <c r="SY62" s="2"/>
      <c r="TA62" s="2"/>
      <c r="TC62" s="2"/>
      <c r="TE62" s="2"/>
      <c r="TG62" s="2"/>
      <c r="TI62" s="2"/>
      <c r="TK62" s="2"/>
      <c r="TM62" s="2"/>
      <c r="TO62" s="2"/>
      <c r="TQ62" s="2"/>
      <c r="TS62" s="2"/>
      <c r="TU62" s="2"/>
      <c r="TW62" s="2"/>
      <c r="TY62" s="2"/>
      <c r="UA62" s="2"/>
      <c r="UC62" s="2"/>
      <c r="UE62" s="2"/>
      <c r="UG62" s="2"/>
      <c r="UI62" s="2"/>
      <c r="UK62" s="2"/>
      <c r="UM62" s="2"/>
      <c r="UO62" s="2"/>
      <c r="UQ62" s="2"/>
      <c r="US62" s="2"/>
      <c r="UU62" s="2"/>
      <c r="UW62" s="2"/>
      <c r="UY62" s="2"/>
      <c r="VA62" s="2"/>
      <c r="VC62" s="2"/>
      <c r="VE62" s="2"/>
      <c r="VG62" s="2"/>
      <c r="VI62" s="2"/>
      <c r="VK62" s="2"/>
      <c r="VM62" s="2"/>
      <c r="VO62" s="2"/>
      <c r="VQ62" s="2"/>
      <c r="VS62" s="2"/>
      <c r="VU62" s="2"/>
      <c r="VW62" s="2"/>
      <c r="VY62" s="2"/>
      <c r="WA62" s="2"/>
      <c r="WC62" s="2"/>
      <c r="WE62" s="2"/>
      <c r="WG62" s="2"/>
      <c r="WI62" s="2"/>
      <c r="WK62" s="2"/>
      <c r="WM62" s="2"/>
      <c r="WO62" s="2"/>
      <c r="WQ62" s="2"/>
      <c r="WS62" s="2"/>
      <c r="WU62" s="2"/>
      <c r="WW62" s="2"/>
      <c r="WY62" s="2"/>
      <c r="XA62" s="2"/>
      <c r="XC62" s="2"/>
      <c r="XE62" s="2"/>
      <c r="XG62" s="2"/>
      <c r="XI62" s="2"/>
      <c r="XK62" s="2"/>
      <c r="XM62" s="2"/>
      <c r="XO62" s="2"/>
      <c r="XQ62" s="2"/>
      <c r="XS62" s="2"/>
      <c r="XU62" s="2"/>
      <c r="XW62" s="2"/>
      <c r="XY62" s="2"/>
      <c r="YA62" s="2"/>
      <c r="YC62" s="2"/>
      <c r="YE62" s="2"/>
      <c r="YG62" s="2"/>
      <c r="YI62" s="2"/>
      <c r="YK62" s="2"/>
      <c r="YM62" s="2"/>
      <c r="YO62" s="2"/>
      <c r="YQ62" s="2"/>
      <c r="YS62" s="2"/>
      <c r="YU62" s="2"/>
      <c r="YW62" s="2"/>
      <c r="YY62" s="2"/>
      <c r="ZA62" s="2"/>
      <c r="ZC62" s="2"/>
      <c r="ZE62" s="2"/>
      <c r="ZG62" s="2"/>
      <c r="ZI62" s="2"/>
      <c r="ZK62" s="2"/>
      <c r="ZM62" s="2"/>
      <c r="ZO62" s="2"/>
      <c r="ZQ62" s="2"/>
      <c r="ZS62" s="2"/>
      <c r="ZU62" s="2"/>
      <c r="ZW62" s="2"/>
      <c r="ZY62" s="2"/>
      <c r="AAA62" s="2"/>
      <c r="AAC62" s="2"/>
      <c r="AAE62" s="2"/>
      <c r="AAG62" s="2"/>
      <c r="AAI62" s="2"/>
      <c r="AAK62" s="2"/>
      <c r="AAM62" s="2"/>
      <c r="AAO62" s="2"/>
      <c r="AAQ62" s="2"/>
      <c r="AAS62" s="2"/>
      <c r="AAU62" s="2"/>
      <c r="AAW62" s="2"/>
      <c r="AAY62" s="2"/>
      <c r="ABA62" s="2"/>
      <c r="ABC62" s="2"/>
      <c r="ABE62" s="2"/>
      <c r="ABG62" s="2"/>
      <c r="ABI62" s="2"/>
      <c r="ABK62" s="2"/>
      <c r="ABM62" s="2"/>
      <c r="ABO62" s="2"/>
      <c r="ABQ62" s="2"/>
      <c r="ABS62" s="2"/>
      <c r="ABU62" s="2"/>
      <c r="ABW62" s="2"/>
      <c r="ABY62" s="2"/>
      <c r="ACA62" s="2"/>
      <c r="ACC62" s="2"/>
      <c r="ACE62" s="2"/>
      <c r="ACG62" s="2"/>
      <c r="ACI62" s="2"/>
      <c r="ACK62" s="2"/>
      <c r="ACM62" s="2"/>
      <c r="ACO62" s="2"/>
      <c r="ACQ62" s="2"/>
      <c r="ACS62" s="2"/>
      <c r="ACU62" s="2"/>
      <c r="ACW62" s="2"/>
      <c r="ACY62" s="2"/>
      <c r="ADA62" s="2"/>
      <c r="ADC62" s="2"/>
      <c r="ADE62" s="2"/>
      <c r="ADG62" s="2"/>
      <c r="ADI62" s="2"/>
      <c r="ADK62" s="2"/>
      <c r="ADM62" s="2"/>
      <c r="ADO62" s="2"/>
      <c r="ADQ62" s="2"/>
      <c r="ADS62" s="2"/>
      <c r="ADU62" s="2"/>
      <c r="ADW62" s="2"/>
      <c r="ADY62" s="2"/>
      <c r="AEA62" s="2"/>
      <c r="AEC62" s="2"/>
      <c r="AEE62" s="2"/>
      <c r="AEG62" s="2"/>
      <c r="AEI62" s="2"/>
      <c r="AEK62" s="2"/>
      <c r="AEM62" s="2"/>
      <c r="AEO62" s="2"/>
      <c r="AEQ62" s="2"/>
      <c r="AES62" s="2"/>
      <c r="AEU62" s="2"/>
      <c r="AEW62" s="2"/>
      <c r="AEY62" s="2"/>
      <c r="AFA62" s="2"/>
      <c r="AFC62" s="2"/>
      <c r="AFE62" s="2"/>
      <c r="AFG62" s="2"/>
      <c r="AFI62" s="2"/>
      <c r="AFK62" s="2"/>
      <c r="AFM62" s="2"/>
      <c r="AFO62" s="2"/>
      <c r="AFQ62" s="2"/>
      <c r="AFS62" s="2"/>
      <c r="AFU62" s="2"/>
      <c r="AFW62" s="2"/>
      <c r="AFY62" s="2"/>
      <c r="AGA62" s="2"/>
      <c r="AGC62" s="2"/>
      <c r="AGE62" s="2"/>
      <c r="AGG62" s="2"/>
      <c r="AGI62" s="2"/>
      <c r="AGK62" s="2"/>
      <c r="AGM62" s="2"/>
      <c r="AGO62" s="2"/>
      <c r="AGQ62" s="2"/>
      <c r="AGS62" s="2"/>
      <c r="AGU62" s="2"/>
      <c r="AGW62" s="2"/>
      <c r="AGY62" s="2"/>
      <c r="AHA62" s="2"/>
      <c r="AHC62" s="2"/>
      <c r="AHE62" s="2"/>
      <c r="AHG62" s="2"/>
      <c r="AHI62" s="2"/>
      <c r="AHK62" s="2"/>
      <c r="AHM62" s="2"/>
      <c r="AHO62" s="2"/>
      <c r="AHQ62" s="2"/>
      <c r="AHS62" s="2"/>
      <c r="AHU62" s="2"/>
      <c r="AHW62" s="2"/>
      <c r="AHY62" s="2"/>
      <c r="AIA62" s="2"/>
      <c r="AIC62" s="2"/>
      <c r="AIE62" s="2"/>
      <c r="AIG62" s="2"/>
      <c r="AII62" s="2"/>
      <c r="AIK62" s="2"/>
      <c r="AIM62" s="2"/>
      <c r="AIO62" s="2"/>
      <c r="AIQ62" s="2"/>
      <c r="AIS62" s="2"/>
      <c r="AIU62" s="2"/>
      <c r="AIW62" s="2"/>
      <c r="AIY62" s="2"/>
      <c r="AJA62" s="2"/>
      <c r="AJC62" s="2"/>
      <c r="AJE62" s="2"/>
      <c r="AJG62" s="2"/>
      <c r="AJI62" s="2"/>
      <c r="AJK62" s="2"/>
      <c r="AJM62" s="2"/>
      <c r="AJO62" s="2"/>
      <c r="AJQ62" s="2"/>
      <c r="AJS62" s="2"/>
      <c r="AJU62" s="2"/>
      <c r="AJW62" s="2"/>
      <c r="AJY62" s="2"/>
      <c r="AKA62" s="2"/>
      <c r="AKC62" s="2"/>
      <c r="AKE62" s="2"/>
      <c r="AKG62" s="2"/>
      <c r="AKI62" s="2"/>
      <c r="AKK62" s="2"/>
      <c r="AKM62" s="2"/>
      <c r="AKO62" s="2"/>
      <c r="AKQ62" s="2"/>
      <c r="AKS62" s="2"/>
      <c r="AKU62" s="2"/>
      <c r="AKW62" s="2"/>
      <c r="AKY62" s="2"/>
      <c r="ALA62" s="2"/>
      <c r="ALC62" s="2"/>
      <c r="ALE62" s="2"/>
      <c r="ALG62" s="2"/>
      <c r="ALI62" s="2"/>
      <c r="ALK62" s="2"/>
      <c r="ALM62" s="2"/>
      <c r="ALO62" s="2"/>
      <c r="ALQ62" s="2"/>
      <c r="ALS62" s="2"/>
      <c r="ALU62" s="2"/>
      <c r="ALW62" s="2"/>
      <c r="ALY62" s="2"/>
      <c r="AMA62" s="2"/>
      <c r="AMC62" s="2"/>
      <c r="AME62" s="2"/>
      <c r="AMG62" s="2"/>
      <c r="AMI62" s="2"/>
      <c r="AMK62" s="2"/>
      <c r="AMM62" s="2"/>
      <c r="AMO62" s="2"/>
      <c r="AMQ62" s="2"/>
      <c r="AMS62" s="2"/>
      <c r="AMU62" s="2"/>
      <c r="AMW62" s="2"/>
      <c r="AMY62" s="2"/>
      <c r="ANA62" s="2"/>
      <c r="ANC62" s="2"/>
      <c r="ANE62" s="2"/>
      <c r="ANG62" s="2"/>
      <c r="ANI62" s="2"/>
      <c r="ANK62" s="2"/>
      <c r="ANM62" s="2"/>
      <c r="ANO62" s="2"/>
      <c r="ANQ62" s="2"/>
      <c r="ANS62" s="2"/>
      <c r="ANU62" s="2"/>
      <c r="ANW62" s="2"/>
      <c r="ANY62" s="2"/>
      <c r="AOA62" s="2"/>
      <c r="AOC62" s="2"/>
      <c r="AOE62" s="2"/>
      <c r="AOG62" s="2"/>
      <c r="AOI62" s="2"/>
      <c r="AOK62" s="2"/>
      <c r="AOM62" s="2"/>
      <c r="AOO62" s="2"/>
      <c r="AOQ62" s="2"/>
      <c r="AOS62" s="2"/>
      <c r="AOU62" s="2"/>
      <c r="AOW62" s="2"/>
      <c r="AOY62" s="2"/>
      <c r="APA62" s="2"/>
      <c r="APC62" s="2"/>
      <c r="APE62" s="2"/>
      <c r="APG62" s="2"/>
      <c r="API62" s="2"/>
      <c r="APK62" s="2"/>
      <c r="APM62" s="2"/>
      <c r="APO62" s="2"/>
      <c r="APQ62" s="2"/>
      <c r="APS62" s="2"/>
      <c r="APU62" s="2"/>
      <c r="APW62" s="2"/>
      <c r="APY62" s="2"/>
      <c r="AQA62" s="2"/>
      <c r="AQC62" s="2"/>
      <c r="AQE62" s="2"/>
      <c r="AQG62" s="2"/>
      <c r="AQI62" s="2"/>
      <c r="AQK62" s="2"/>
      <c r="AQM62" s="2"/>
      <c r="AQO62" s="2"/>
      <c r="AQQ62" s="2"/>
      <c r="AQS62" s="2"/>
      <c r="AQU62" s="2"/>
      <c r="AQW62" s="2"/>
      <c r="AQY62" s="2"/>
      <c r="ARA62" s="2"/>
      <c r="ARC62" s="2"/>
      <c r="ARE62" s="2"/>
      <c r="ARG62" s="2"/>
      <c r="ARI62" s="2"/>
      <c r="ARK62" s="2"/>
      <c r="ARM62" s="2"/>
      <c r="ARO62" s="2"/>
      <c r="ARQ62" s="2"/>
      <c r="ARS62" s="2"/>
      <c r="ARU62" s="2"/>
      <c r="ARW62" s="2"/>
      <c r="ARY62" s="2"/>
      <c r="ASA62" s="2"/>
      <c r="ASC62" s="2"/>
      <c r="ASE62" s="2"/>
      <c r="ASG62" s="2"/>
      <c r="ASI62" s="2"/>
      <c r="ASK62" s="2"/>
      <c r="ASM62" s="2"/>
      <c r="ASO62" s="2"/>
      <c r="ASQ62" s="2"/>
      <c r="ASS62" s="2"/>
      <c r="ASU62" s="2"/>
      <c r="ASW62" s="2"/>
      <c r="ASY62" s="2"/>
      <c r="ATA62" s="2"/>
      <c r="ATC62" s="2"/>
      <c r="ATE62" s="2"/>
      <c r="ATG62" s="2"/>
      <c r="ATI62" s="2"/>
      <c r="ATK62" s="2"/>
      <c r="ATM62" s="2"/>
      <c r="ATO62" s="2"/>
      <c r="ATQ62" s="2"/>
      <c r="ATS62" s="2"/>
      <c r="ATU62" s="2"/>
      <c r="ATW62" s="2"/>
      <c r="ATY62" s="2"/>
      <c r="AUA62" s="2"/>
      <c r="AUC62" s="2"/>
      <c r="AUE62" s="2"/>
      <c r="AUG62" s="2"/>
      <c r="AUI62" s="2"/>
      <c r="AUK62" s="2"/>
      <c r="AUM62" s="2"/>
      <c r="AUO62" s="2"/>
      <c r="AUQ62" s="2"/>
      <c r="AUS62" s="2"/>
      <c r="AUU62" s="2"/>
      <c r="AUW62" s="2"/>
      <c r="AUY62" s="2"/>
      <c r="AVA62" s="2"/>
      <c r="AVC62" s="2"/>
      <c r="AVE62" s="2"/>
      <c r="AVG62" s="2"/>
      <c r="AVI62" s="2"/>
      <c r="AVK62" s="2"/>
      <c r="AVM62" s="2"/>
      <c r="AVO62" s="2"/>
      <c r="AVQ62" s="2"/>
      <c r="AVS62" s="2"/>
      <c r="AVU62" s="2"/>
      <c r="AVW62" s="2"/>
      <c r="AVY62" s="2"/>
      <c r="AWA62" s="2"/>
      <c r="AWC62" s="2"/>
      <c r="AWE62" s="2"/>
      <c r="AWG62" s="2"/>
      <c r="AWI62" s="2"/>
      <c r="AWK62" s="2"/>
      <c r="AWM62" s="2"/>
      <c r="AWO62" s="2"/>
      <c r="AWQ62" s="2"/>
      <c r="AWS62" s="2"/>
      <c r="AWU62" s="2"/>
      <c r="AWW62" s="2"/>
      <c r="AWY62" s="2"/>
      <c r="AXA62" s="2"/>
      <c r="AXC62" s="2"/>
      <c r="AXE62" s="2"/>
      <c r="AXG62" s="2"/>
      <c r="AXI62" s="2"/>
      <c r="AXK62" s="2"/>
      <c r="AXM62" s="2"/>
      <c r="AXO62" s="2"/>
      <c r="AXQ62" s="2"/>
      <c r="AXS62" s="2"/>
      <c r="AXU62" s="2"/>
      <c r="AXW62" s="2"/>
      <c r="AXY62" s="2"/>
      <c r="AYA62" s="2"/>
      <c r="AYC62" s="2"/>
      <c r="AYE62" s="2"/>
      <c r="AYG62" s="2"/>
      <c r="AYI62" s="2"/>
      <c r="AYK62" s="2"/>
      <c r="AYM62" s="2"/>
      <c r="AYO62" s="2"/>
      <c r="AYQ62" s="2"/>
      <c r="AYS62" s="2"/>
      <c r="AYU62" s="2"/>
      <c r="AYW62" s="2"/>
      <c r="AYY62" s="2"/>
      <c r="AZA62" s="2"/>
      <c r="AZC62" s="2"/>
      <c r="AZE62" s="2"/>
      <c r="AZG62" s="2"/>
      <c r="AZI62" s="2"/>
      <c r="AZK62" s="2"/>
      <c r="AZM62" s="2"/>
      <c r="AZO62" s="2"/>
      <c r="AZQ62" s="2"/>
      <c r="AZS62" s="2"/>
      <c r="AZU62" s="2"/>
      <c r="AZW62" s="2"/>
      <c r="AZY62" s="2"/>
      <c r="BAA62" s="2"/>
      <c r="BAC62" s="2"/>
      <c r="BAE62" s="2"/>
      <c r="BAG62" s="2"/>
      <c r="BAI62" s="2"/>
      <c r="BAK62" s="2"/>
      <c r="BAM62" s="2"/>
      <c r="BAO62" s="2"/>
      <c r="BAQ62" s="2"/>
      <c r="BAS62" s="2"/>
      <c r="BAU62" s="2"/>
      <c r="BAW62" s="2"/>
      <c r="BAY62" s="2"/>
      <c r="BBA62" s="2"/>
      <c r="BBC62" s="2"/>
      <c r="BBE62" s="2"/>
      <c r="BBG62" s="2"/>
      <c r="BBI62" s="2"/>
      <c r="BBK62" s="2"/>
      <c r="BBM62" s="2"/>
      <c r="BBO62" s="2"/>
      <c r="BBQ62" s="2"/>
      <c r="BBS62" s="2"/>
      <c r="BBU62" s="2"/>
      <c r="BBW62" s="2"/>
      <c r="BBY62" s="2"/>
      <c r="BCA62" s="2"/>
      <c r="BCC62" s="2"/>
      <c r="BCE62" s="2"/>
      <c r="BCG62" s="2"/>
      <c r="BCI62" s="2"/>
      <c r="BCK62" s="2"/>
      <c r="BCM62" s="2"/>
      <c r="BCO62" s="2"/>
      <c r="BCQ62" s="2"/>
      <c r="BCS62" s="2"/>
      <c r="BCU62" s="2"/>
      <c r="BCW62" s="2"/>
      <c r="BCY62" s="2"/>
      <c r="BDA62" s="2"/>
      <c r="BDC62" s="2"/>
      <c r="BDE62" s="2"/>
      <c r="BDG62" s="2"/>
      <c r="BDI62" s="2"/>
      <c r="BDK62" s="2"/>
      <c r="BDM62" s="2"/>
      <c r="BDO62" s="2"/>
      <c r="BDQ62" s="2"/>
      <c r="BDS62" s="2"/>
      <c r="BDU62" s="2"/>
      <c r="BDW62" s="2"/>
      <c r="BDY62" s="2"/>
      <c r="BEA62" s="2"/>
      <c r="BEC62" s="2"/>
      <c r="BEE62" s="2"/>
      <c r="BEG62" s="2"/>
      <c r="BEI62" s="2"/>
      <c r="BEK62" s="2"/>
      <c r="BEM62" s="2"/>
      <c r="BEO62" s="2"/>
      <c r="BEQ62" s="2"/>
      <c r="BES62" s="2"/>
      <c r="BEU62" s="2"/>
      <c r="BEW62" s="2"/>
      <c r="BEY62" s="2"/>
      <c r="BFA62" s="2"/>
      <c r="BFC62" s="2"/>
      <c r="BFE62" s="2"/>
      <c r="BFG62" s="2"/>
      <c r="BFI62" s="2"/>
      <c r="BFK62" s="2"/>
      <c r="BFM62" s="2"/>
      <c r="BFO62" s="2"/>
      <c r="BFQ62" s="2"/>
      <c r="BFS62" s="2"/>
      <c r="BFU62" s="2"/>
      <c r="BFW62" s="2"/>
      <c r="BFY62" s="2"/>
      <c r="BGA62" s="2"/>
      <c r="BGC62" s="2"/>
      <c r="BGE62" s="2"/>
      <c r="BGG62" s="2"/>
      <c r="BGI62" s="2"/>
      <c r="BGK62" s="2"/>
      <c r="BGM62" s="2"/>
      <c r="BGO62" s="2"/>
      <c r="BGQ62" s="2"/>
      <c r="BGS62" s="2"/>
      <c r="BGU62" s="2"/>
      <c r="BGW62" s="2"/>
      <c r="BGY62" s="2"/>
      <c r="BHA62" s="2"/>
      <c r="BHC62" s="2"/>
      <c r="BHE62" s="2"/>
      <c r="BHG62" s="2"/>
      <c r="BHI62" s="2"/>
      <c r="BHK62" s="2"/>
      <c r="BHM62" s="2"/>
      <c r="BHO62" s="2"/>
      <c r="BHQ62" s="2"/>
      <c r="BHS62" s="2"/>
      <c r="BHU62" s="2"/>
      <c r="BHW62" s="2"/>
      <c r="BHY62" s="2"/>
      <c r="BIA62" s="2"/>
      <c r="BIC62" s="2"/>
      <c r="BIE62" s="2"/>
      <c r="BIG62" s="2"/>
      <c r="BII62" s="2"/>
      <c r="BIK62" s="2"/>
      <c r="BIM62" s="2"/>
      <c r="BIO62" s="2"/>
      <c r="BIQ62" s="2"/>
      <c r="BIS62" s="2"/>
      <c r="BIU62" s="2"/>
      <c r="BIW62" s="2"/>
      <c r="BIY62" s="2"/>
      <c r="BJA62" s="2"/>
      <c r="BJC62" s="2"/>
      <c r="BJE62" s="2"/>
      <c r="BJG62" s="2"/>
      <c r="BJI62" s="2"/>
      <c r="BJK62" s="2"/>
      <c r="BJM62" s="2"/>
      <c r="BJO62" s="2"/>
      <c r="BJQ62" s="2"/>
      <c r="BJS62" s="2"/>
      <c r="BJU62" s="2"/>
      <c r="BJW62" s="2"/>
      <c r="BJY62" s="2"/>
      <c r="BKA62" s="2"/>
      <c r="BKC62" s="2"/>
      <c r="BKE62" s="2"/>
      <c r="BKG62" s="2"/>
      <c r="BKI62" s="2"/>
      <c r="BKK62" s="2"/>
      <c r="BKM62" s="2"/>
      <c r="BKO62" s="2"/>
      <c r="BKQ62" s="2"/>
      <c r="BKS62" s="2"/>
      <c r="BKU62" s="2"/>
      <c r="BKW62" s="2"/>
      <c r="BKY62" s="2"/>
      <c r="BLA62" s="2"/>
      <c r="BLC62" s="2"/>
      <c r="BLE62" s="2"/>
      <c r="BLG62" s="2"/>
      <c r="BLI62" s="2"/>
      <c r="BLK62" s="2"/>
      <c r="BLM62" s="2"/>
      <c r="BLO62" s="2"/>
      <c r="BLQ62" s="2"/>
      <c r="BLS62" s="2"/>
      <c r="BLU62" s="2"/>
      <c r="BLW62" s="2"/>
      <c r="BLY62" s="2"/>
      <c r="BMA62" s="2"/>
      <c r="BMC62" s="2"/>
      <c r="BME62" s="2"/>
      <c r="BMG62" s="2"/>
      <c r="BMI62" s="2"/>
      <c r="BMK62" s="2"/>
      <c r="BMM62" s="2"/>
      <c r="BMO62" s="2"/>
      <c r="BMQ62" s="2"/>
      <c r="BMS62" s="2"/>
      <c r="BMU62" s="2"/>
      <c r="BMW62" s="2"/>
      <c r="BMY62" s="2"/>
      <c r="BNA62" s="2"/>
      <c r="BNC62" s="2"/>
      <c r="BNE62" s="2"/>
      <c r="BNG62" s="2"/>
      <c r="BNI62" s="2"/>
      <c r="BNK62" s="2"/>
      <c r="BNM62" s="2"/>
      <c r="BNO62" s="2"/>
      <c r="BNQ62" s="2"/>
      <c r="BNS62" s="2"/>
      <c r="BNU62" s="2"/>
      <c r="BNW62" s="2"/>
      <c r="BNY62" s="2"/>
      <c r="BOA62" s="2"/>
      <c r="BOC62" s="2"/>
      <c r="BOE62" s="2"/>
      <c r="BOG62" s="2"/>
      <c r="BOI62" s="2"/>
      <c r="BOK62" s="2"/>
      <c r="BOM62" s="2"/>
      <c r="BOO62" s="2"/>
      <c r="BOQ62" s="2"/>
      <c r="BOS62" s="2"/>
      <c r="BOU62" s="2"/>
      <c r="BOW62" s="2"/>
      <c r="BOY62" s="2"/>
      <c r="BPA62" s="2"/>
      <c r="BPC62" s="2"/>
      <c r="BPE62" s="2"/>
      <c r="BPG62" s="2"/>
      <c r="BPI62" s="2"/>
      <c r="BPK62" s="2"/>
      <c r="BPM62" s="2"/>
      <c r="BPO62" s="2"/>
      <c r="BPQ62" s="2"/>
      <c r="BPS62" s="2"/>
      <c r="BPU62" s="2"/>
      <c r="BPW62" s="2"/>
      <c r="BPY62" s="2"/>
      <c r="BQA62" s="2"/>
      <c r="BQC62" s="2"/>
      <c r="BQE62" s="2"/>
      <c r="BQG62" s="2"/>
      <c r="BQI62" s="2"/>
      <c r="BQK62" s="2"/>
      <c r="BQM62" s="2"/>
      <c r="BQO62" s="2"/>
      <c r="BQQ62" s="2"/>
      <c r="BQS62" s="2"/>
      <c r="BQU62" s="2"/>
      <c r="BQW62" s="2"/>
      <c r="BQY62" s="2"/>
      <c r="BRA62" s="2"/>
      <c r="BRC62" s="2"/>
      <c r="BRE62" s="2"/>
      <c r="BRG62" s="2"/>
      <c r="BRI62" s="2"/>
      <c r="BRK62" s="2"/>
      <c r="BRM62" s="2"/>
      <c r="BRO62" s="2"/>
      <c r="BRQ62" s="2"/>
      <c r="BRS62" s="2"/>
      <c r="BRU62" s="2"/>
      <c r="BRW62" s="2"/>
      <c r="BRY62" s="2"/>
      <c r="BSA62" s="2"/>
      <c r="BSC62" s="2"/>
      <c r="BSE62" s="2"/>
      <c r="BSG62" s="2"/>
      <c r="BSI62" s="2"/>
      <c r="BSK62" s="2"/>
      <c r="BSM62" s="2"/>
      <c r="BSO62" s="2"/>
      <c r="BSQ62" s="2"/>
      <c r="BSS62" s="2"/>
      <c r="BSU62" s="2"/>
      <c r="BSW62" s="2"/>
      <c r="BSY62" s="2"/>
      <c r="BTA62" s="2"/>
      <c r="BTC62" s="2"/>
      <c r="BTE62" s="2"/>
      <c r="BTG62" s="2"/>
      <c r="BTI62" s="2"/>
      <c r="BTK62" s="2"/>
      <c r="BTM62" s="2"/>
      <c r="BTO62" s="2"/>
      <c r="BTQ62" s="2"/>
      <c r="BTS62" s="2"/>
      <c r="BTU62" s="2"/>
      <c r="BTW62" s="2"/>
      <c r="BTY62" s="2"/>
      <c r="BUA62" s="2"/>
      <c r="BUC62" s="2"/>
      <c r="BUE62" s="2"/>
      <c r="BUG62" s="2"/>
      <c r="BUI62" s="2"/>
      <c r="BUK62" s="2"/>
      <c r="BUM62" s="2"/>
      <c r="BUO62" s="2"/>
      <c r="BUQ62" s="2"/>
      <c r="BUS62" s="2"/>
      <c r="BUU62" s="2"/>
      <c r="BUW62" s="2"/>
      <c r="BUY62" s="2"/>
      <c r="BVA62" s="2"/>
      <c r="BVC62" s="2"/>
      <c r="BVE62" s="2"/>
      <c r="BVG62" s="2"/>
      <c r="BVI62" s="2"/>
      <c r="BVK62" s="2"/>
      <c r="BVM62" s="2"/>
      <c r="BVO62" s="2"/>
      <c r="BVQ62" s="2"/>
      <c r="BVS62" s="2"/>
      <c r="BVU62" s="2"/>
      <c r="BVW62" s="2"/>
      <c r="BVY62" s="2"/>
      <c r="BWA62" s="2"/>
      <c r="BWC62" s="2"/>
      <c r="BWE62" s="2"/>
      <c r="BWG62" s="2"/>
      <c r="BWI62" s="2"/>
      <c r="BWK62" s="2"/>
      <c r="BWM62" s="2"/>
      <c r="BWO62" s="2"/>
      <c r="BWQ62" s="2"/>
      <c r="BWS62" s="2"/>
      <c r="BWU62" s="2"/>
      <c r="BWW62" s="2"/>
      <c r="BWY62" s="2"/>
      <c r="BXA62" s="2"/>
      <c r="BXC62" s="2"/>
      <c r="BXE62" s="2"/>
      <c r="BXG62" s="2"/>
      <c r="BXI62" s="2"/>
      <c r="BXK62" s="2"/>
      <c r="BXM62" s="2"/>
      <c r="BXO62" s="2"/>
      <c r="BXQ62" s="2"/>
      <c r="BXS62" s="2"/>
      <c r="BXU62" s="2"/>
      <c r="BXW62" s="2"/>
      <c r="BXY62" s="2"/>
      <c r="BYA62" s="2"/>
      <c r="BYC62" s="2"/>
      <c r="BYE62" s="2"/>
      <c r="BYG62" s="2"/>
      <c r="BYI62" s="2"/>
      <c r="BYK62" s="2"/>
      <c r="BYM62" s="2"/>
      <c r="BYO62" s="2"/>
      <c r="BYQ62" s="2"/>
      <c r="BYS62" s="2"/>
      <c r="BYU62" s="2"/>
      <c r="BYW62" s="2"/>
      <c r="BYY62" s="2"/>
      <c r="BZA62" s="2"/>
      <c r="BZC62" s="2"/>
      <c r="BZE62" s="2"/>
      <c r="BZG62" s="2"/>
      <c r="BZI62" s="2"/>
      <c r="BZK62" s="2"/>
      <c r="BZM62" s="2"/>
      <c r="BZO62" s="2"/>
      <c r="BZQ62" s="2"/>
      <c r="BZS62" s="2"/>
      <c r="BZU62" s="2"/>
      <c r="BZW62" s="2"/>
      <c r="BZY62" s="2"/>
      <c r="CAA62" s="2"/>
      <c r="CAC62" s="2"/>
      <c r="CAE62" s="2"/>
      <c r="CAG62" s="2"/>
      <c r="CAI62" s="2"/>
      <c r="CAK62" s="2"/>
      <c r="CAM62" s="2"/>
      <c r="CAO62" s="2"/>
      <c r="CAQ62" s="2"/>
      <c r="CAS62" s="2"/>
      <c r="CAU62" s="2"/>
      <c r="CAW62" s="2"/>
      <c r="CAY62" s="2"/>
      <c r="CBA62" s="2"/>
      <c r="CBC62" s="2"/>
      <c r="CBE62" s="2"/>
      <c r="CBG62" s="2"/>
      <c r="CBI62" s="2"/>
      <c r="CBK62" s="2"/>
      <c r="CBM62" s="2"/>
      <c r="CBO62" s="2"/>
      <c r="CBQ62" s="2"/>
      <c r="CBS62" s="2"/>
      <c r="CBU62" s="2"/>
      <c r="CBW62" s="2"/>
      <c r="CBY62" s="2"/>
      <c r="CCA62" s="2"/>
      <c r="CCC62" s="2"/>
      <c r="CCE62" s="2"/>
      <c r="CCG62" s="2"/>
      <c r="CCI62" s="2"/>
      <c r="CCK62" s="2"/>
      <c r="CCM62" s="2"/>
      <c r="CCO62" s="2"/>
      <c r="CCQ62" s="2"/>
      <c r="CCS62" s="2"/>
      <c r="CCU62" s="2"/>
      <c r="CCW62" s="2"/>
      <c r="CCY62" s="2"/>
      <c r="CDA62" s="2"/>
      <c r="CDC62" s="2"/>
      <c r="CDE62" s="2"/>
      <c r="CDG62" s="2"/>
      <c r="CDI62" s="2"/>
      <c r="CDK62" s="2"/>
      <c r="CDM62" s="2"/>
      <c r="CDO62" s="2"/>
      <c r="CDQ62" s="2"/>
      <c r="CDS62" s="2"/>
      <c r="CDU62" s="2"/>
      <c r="CDW62" s="2"/>
      <c r="CDY62" s="2"/>
      <c r="CEA62" s="2"/>
      <c r="CEC62" s="2"/>
      <c r="CEE62" s="2"/>
      <c r="CEG62" s="2"/>
      <c r="CEI62" s="2"/>
      <c r="CEK62" s="2"/>
      <c r="CEM62" s="2"/>
      <c r="CEO62" s="2"/>
      <c r="CEQ62" s="2"/>
      <c r="CES62" s="2"/>
      <c r="CEU62" s="2"/>
      <c r="CEW62" s="2"/>
      <c r="CEY62" s="2"/>
      <c r="CFA62" s="2"/>
      <c r="CFC62" s="2"/>
      <c r="CFE62" s="2"/>
      <c r="CFG62" s="2"/>
      <c r="CFI62" s="2"/>
      <c r="CFK62" s="2"/>
      <c r="CFM62" s="2"/>
      <c r="CFO62" s="2"/>
      <c r="CFQ62" s="2"/>
      <c r="CFS62" s="2"/>
      <c r="CFU62" s="2"/>
      <c r="CFW62" s="2"/>
      <c r="CFY62" s="2"/>
      <c r="CGA62" s="2"/>
      <c r="CGC62" s="2"/>
      <c r="CGE62" s="2"/>
      <c r="CGG62" s="2"/>
      <c r="CGI62" s="2"/>
      <c r="CGK62" s="2"/>
      <c r="CGM62" s="2"/>
      <c r="CGO62" s="2"/>
      <c r="CGQ62" s="2"/>
      <c r="CGS62" s="2"/>
      <c r="CGU62" s="2"/>
      <c r="CGW62" s="2"/>
      <c r="CGY62" s="2"/>
      <c r="CHA62" s="2"/>
      <c r="CHC62" s="2"/>
      <c r="CHE62" s="2"/>
      <c r="CHG62" s="2"/>
      <c r="CHI62" s="2"/>
      <c r="CHK62" s="2"/>
      <c r="CHM62" s="2"/>
      <c r="CHO62" s="2"/>
      <c r="CHQ62" s="2"/>
      <c r="CHS62" s="2"/>
      <c r="CHU62" s="2"/>
      <c r="CHW62" s="2"/>
      <c r="CHY62" s="2"/>
      <c r="CIA62" s="2"/>
      <c r="CIC62" s="2"/>
      <c r="CIE62" s="2"/>
      <c r="CIG62" s="2"/>
      <c r="CII62" s="2"/>
      <c r="CIK62" s="2"/>
      <c r="CIM62" s="2"/>
      <c r="CIO62" s="2"/>
      <c r="CIQ62" s="2"/>
      <c r="CIS62" s="2"/>
      <c r="CIU62" s="2"/>
      <c r="CIW62" s="2"/>
      <c r="CIY62" s="2"/>
      <c r="CJA62" s="2"/>
      <c r="CJC62" s="2"/>
      <c r="CJE62" s="2"/>
      <c r="CJG62" s="2"/>
      <c r="CJI62" s="2"/>
      <c r="CJK62" s="2"/>
      <c r="CJM62" s="2"/>
      <c r="CJO62" s="2"/>
      <c r="CJQ62" s="2"/>
      <c r="CJS62" s="2"/>
      <c r="CJU62" s="2"/>
      <c r="CJW62" s="2"/>
      <c r="CJY62" s="2"/>
      <c r="CKA62" s="2"/>
      <c r="CKC62" s="2"/>
      <c r="CKE62" s="2"/>
      <c r="CKG62" s="2"/>
      <c r="CKI62" s="2"/>
      <c r="CKK62" s="2"/>
      <c r="CKM62" s="2"/>
      <c r="CKO62" s="2"/>
      <c r="CKQ62" s="2"/>
      <c r="CKS62" s="2"/>
      <c r="CKU62" s="2"/>
      <c r="CKW62" s="2"/>
      <c r="CKY62" s="2"/>
      <c r="CLA62" s="2"/>
      <c r="CLC62" s="2"/>
      <c r="CLE62" s="2"/>
      <c r="CLG62" s="2"/>
      <c r="CLI62" s="2"/>
      <c r="CLK62" s="2"/>
      <c r="CLM62" s="2"/>
      <c r="CLO62" s="2"/>
      <c r="CLQ62" s="2"/>
      <c r="CLS62" s="2"/>
      <c r="CLU62" s="2"/>
      <c r="CLW62" s="2"/>
      <c r="CLY62" s="2"/>
      <c r="CMA62" s="2"/>
      <c r="CMC62" s="2"/>
      <c r="CME62" s="2"/>
      <c r="CMG62" s="2"/>
      <c r="CMI62" s="2"/>
      <c r="CMK62" s="2"/>
      <c r="CMM62" s="2"/>
      <c r="CMO62" s="2"/>
      <c r="CMQ62" s="2"/>
      <c r="CMS62" s="2"/>
      <c r="CMU62" s="2"/>
      <c r="CMW62" s="2"/>
      <c r="CMY62" s="2"/>
      <c r="CNA62" s="2"/>
      <c r="CNC62" s="2"/>
      <c r="CNE62" s="2"/>
      <c r="CNG62" s="2"/>
      <c r="CNI62" s="2"/>
      <c r="CNK62" s="2"/>
      <c r="CNM62" s="2"/>
      <c r="CNO62" s="2"/>
      <c r="CNQ62" s="2"/>
      <c r="CNS62" s="2"/>
      <c r="CNU62" s="2"/>
      <c r="CNW62" s="2"/>
      <c r="CNY62" s="2"/>
      <c r="COA62" s="2"/>
      <c r="COC62" s="2"/>
      <c r="COE62" s="2"/>
      <c r="COG62" s="2"/>
      <c r="COI62" s="2"/>
      <c r="COK62" s="2"/>
      <c r="COM62" s="2"/>
      <c r="COO62" s="2"/>
      <c r="COQ62" s="2"/>
      <c r="COS62" s="2"/>
      <c r="COU62" s="2"/>
      <c r="COW62" s="2"/>
      <c r="COY62" s="2"/>
      <c r="CPA62" s="2"/>
      <c r="CPC62" s="2"/>
      <c r="CPE62" s="2"/>
      <c r="CPG62" s="2"/>
      <c r="CPI62" s="2"/>
      <c r="CPK62" s="2"/>
      <c r="CPM62" s="2"/>
      <c r="CPO62" s="2"/>
      <c r="CPQ62" s="2"/>
      <c r="CPS62" s="2"/>
      <c r="CPU62" s="2"/>
      <c r="CPW62" s="2"/>
      <c r="CPY62" s="2"/>
      <c r="CQA62" s="2"/>
      <c r="CQC62" s="2"/>
      <c r="CQE62" s="2"/>
      <c r="CQG62" s="2"/>
      <c r="CQI62" s="2"/>
      <c r="CQK62" s="2"/>
      <c r="CQM62" s="2"/>
      <c r="CQO62" s="2"/>
      <c r="CQQ62" s="2"/>
      <c r="CQS62" s="2"/>
      <c r="CQU62" s="2"/>
      <c r="CQW62" s="2"/>
      <c r="CQY62" s="2"/>
      <c r="CRA62" s="2"/>
      <c r="CRC62" s="2"/>
      <c r="CRE62" s="2"/>
      <c r="CRG62" s="2"/>
      <c r="CRI62" s="2"/>
      <c r="CRK62" s="2"/>
      <c r="CRM62" s="2"/>
      <c r="CRO62" s="2"/>
      <c r="CRQ62" s="2"/>
      <c r="CRS62" s="2"/>
      <c r="CRU62" s="2"/>
      <c r="CRW62" s="2"/>
      <c r="CRY62" s="2"/>
      <c r="CSA62" s="2"/>
      <c r="CSC62" s="2"/>
      <c r="CSE62" s="2"/>
      <c r="CSG62" s="2"/>
      <c r="CSI62" s="2"/>
      <c r="CSK62" s="2"/>
      <c r="CSM62" s="2"/>
      <c r="CSO62" s="2"/>
      <c r="CSQ62" s="2"/>
      <c r="CSS62" s="2"/>
      <c r="CSU62" s="2"/>
      <c r="CSW62" s="2"/>
      <c r="CSY62" s="2"/>
      <c r="CTA62" s="2"/>
      <c r="CTC62" s="2"/>
      <c r="CTE62" s="2"/>
      <c r="CTG62" s="2"/>
      <c r="CTI62" s="2"/>
      <c r="CTK62" s="2"/>
      <c r="CTM62" s="2"/>
      <c r="CTO62" s="2"/>
      <c r="CTQ62" s="2"/>
      <c r="CTS62" s="2"/>
      <c r="CTU62" s="2"/>
      <c r="CTW62" s="2"/>
      <c r="CTY62" s="2"/>
      <c r="CUA62" s="2"/>
      <c r="CUC62" s="2"/>
      <c r="CUE62" s="2"/>
      <c r="CUG62" s="2"/>
      <c r="CUI62" s="2"/>
      <c r="CUK62" s="2"/>
      <c r="CUM62" s="2"/>
      <c r="CUO62" s="2"/>
      <c r="CUQ62" s="2"/>
      <c r="CUS62" s="2"/>
      <c r="CUU62" s="2"/>
      <c r="CUW62" s="2"/>
      <c r="CUY62" s="2"/>
      <c r="CVA62" s="2"/>
      <c r="CVC62" s="2"/>
      <c r="CVE62" s="2"/>
      <c r="CVG62" s="2"/>
      <c r="CVI62" s="2"/>
      <c r="CVK62" s="2"/>
      <c r="CVM62" s="2"/>
      <c r="CVO62" s="2"/>
      <c r="CVQ62" s="2"/>
      <c r="CVS62" s="2"/>
      <c r="CVU62" s="2"/>
      <c r="CVW62" s="2"/>
      <c r="CVY62" s="2"/>
      <c r="CWA62" s="2"/>
      <c r="CWC62" s="2"/>
      <c r="CWE62" s="2"/>
      <c r="CWG62" s="2"/>
      <c r="CWI62" s="2"/>
      <c r="CWK62" s="2"/>
      <c r="CWM62" s="2"/>
      <c r="CWO62" s="2"/>
      <c r="CWQ62" s="2"/>
      <c r="CWS62" s="2"/>
      <c r="CWU62" s="2"/>
      <c r="CWW62" s="2"/>
      <c r="CWY62" s="2"/>
      <c r="CXA62" s="2"/>
      <c r="CXC62" s="2"/>
      <c r="CXE62" s="2"/>
      <c r="CXG62" s="2"/>
      <c r="CXI62" s="2"/>
      <c r="CXK62" s="2"/>
      <c r="CXM62" s="2"/>
      <c r="CXO62" s="2"/>
      <c r="CXQ62" s="2"/>
      <c r="CXS62" s="2"/>
      <c r="CXU62" s="2"/>
      <c r="CXW62" s="2"/>
      <c r="CXY62" s="2"/>
      <c r="CYA62" s="2"/>
      <c r="CYC62" s="2"/>
      <c r="CYE62" s="2"/>
      <c r="CYG62" s="2"/>
      <c r="CYI62" s="2"/>
      <c r="CYK62" s="2"/>
      <c r="CYM62" s="2"/>
      <c r="CYO62" s="2"/>
      <c r="CYQ62" s="2"/>
      <c r="CYS62" s="2"/>
      <c r="CYU62" s="2"/>
      <c r="CYW62" s="2"/>
      <c r="CYY62" s="2"/>
      <c r="CZA62" s="2"/>
      <c r="CZC62" s="2"/>
      <c r="CZE62" s="2"/>
      <c r="CZG62" s="2"/>
      <c r="CZI62" s="2"/>
      <c r="CZK62" s="2"/>
      <c r="CZM62" s="2"/>
      <c r="CZO62" s="2"/>
      <c r="CZQ62" s="2"/>
      <c r="CZS62" s="2"/>
      <c r="CZU62" s="2"/>
      <c r="CZW62" s="2"/>
      <c r="CZY62" s="2"/>
      <c r="DAA62" s="2"/>
      <c r="DAC62" s="2"/>
      <c r="DAE62" s="2"/>
      <c r="DAG62" s="2"/>
      <c r="DAI62" s="2"/>
      <c r="DAK62" s="2"/>
      <c r="DAM62" s="2"/>
      <c r="DAO62" s="2"/>
      <c r="DAQ62" s="2"/>
      <c r="DAS62" s="2"/>
      <c r="DAU62" s="2"/>
      <c r="DAW62" s="2"/>
      <c r="DAY62" s="2"/>
      <c r="DBA62" s="2"/>
      <c r="DBC62" s="2"/>
      <c r="DBE62" s="2"/>
      <c r="DBG62" s="2"/>
      <c r="DBI62" s="2"/>
      <c r="DBK62" s="2"/>
      <c r="DBM62" s="2"/>
      <c r="DBO62" s="2"/>
      <c r="DBQ62" s="2"/>
      <c r="DBS62" s="2"/>
      <c r="DBU62" s="2"/>
      <c r="DBW62" s="2"/>
      <c r="DBY62" s="2"/>
      <c r="DCA62" s="2"/>
      <c r="DCC62" s="2"/>
      <c r="DCE62" s="2"/>
      <c r="DCG62" s="2"/>
      <c r="DCI62" s="2"/>
      <c r="DCK62" s="2"/>
      <c r="DCM62" s="2"/>
      <c r="DCO62" s="2"/>
      <c r="DCQ62" s="2"/>
      <c r="DCS62" s="2"/>
      <c r="DCU62" s="2"/>
      <c r="DCW62" s="2"/>
      <c r="DCY62" s="2"/>
      <c r="DDA62" s="2"/>
      <c r="DDC62" s="2"/>
      <c r="DDE62" s="2"/>
      <c r="DDG62" s="2"/>
      <c r="DDI62" s="2"/>
      <c r="DDK62" s="2"/>
      <c r="DDM62" s="2"/>
      <c r="DDO62" s="2"/>
      <c r="DDQ62" s="2"/>
      <c r="DDS62" s="2"/>
      <c r="DDU62" s="2"/>
      <c r="DDW62" s="2"/>
      <c r="DDY62" s="2"/>
      <c r="DEA62" s="2"/>
      <c r="DEC62" s="2"/>
      <c r="DEE62" s="2"/>
      <c r="DEG62" s="2"/>
      <c r="DEI62" s="2"/>
      <c r="DEK62" s="2"/>
      <c r="DEM62" s="2"/>
      <c r="DEO62" s="2"/>
      <c r="DEQ62" s="2"/>
      <c r="DES62" s="2"/>
      <c r="DEU62" s="2"/>
      <c r="DEW62" s="2"/>
      <c r="DEY62" s="2"/>
      <c r="DFA62" s="2"/>
      <c r="DFC62" s="2"/>
      <c r="DFE62" s="2"/>
      <c r="DFG62" s="2"/>
      <c r="DFI62" s="2"/>
      <c r="DFK62" s="2"/>
      <c r="DFM62" s="2"/>
      <c r="DFO62" s="2"/>
      <c r="DFQ62" s="2"/>
      <c r="DFS62" s="2"/>
      <c r="DFU62" s="2"/>
      <c r="DFW62" s="2"/>
      <c r="DFY62" s="2"/>
      <c r="DGA62" s="2"/>
      <c r="DGC62" s="2"/>
      <c r="DGE62" s="2"/>
      <c r="DGG62" s="2"/>
      <c r="DGI62" s="2"/>
      <c r="DGK62" s="2"/>
      <c r="DGM62" s="2"/>
      <c r="DGO62" s="2"/>
      <c r="DGQ62" s="2"/>
      <c r="DGS62" s="2"/>
      <c r="DGU62" s="2"/>
      <c r="DGW62" s="2"/>
      <c r="DGY62" s="2"/>
      <c r="DHA62" s="2"/>
      <c r="DHC62" s="2"/>
      <c r="DHE62" s="2"/>
      <c r="DHG62" s="2"/>
      <c r="DHI62" s="2"/>
      <c r="DHK62" s="2"/>
      <c r="DHM62" s="2"/>
      <c r="DHO62" s="2"/>
      <c r="DHQ62" s="2"/>
      <c r="DHS62" s="2"/>
      <c r="DHU62" s="2"/>
      <c r="DHW62" s="2"/>
      <c r="DHY62" s="2"/>
      <c r="DIA62" s="2"/>
      <c r="DIC62" s="2"/>
      <c r="DIE62" s="2"/>
      <c r="DIG62" s="2"/>
      <c r="DII62" s="2"/>
      <c r="DIK62" s="2"/>
      <c r="DIM62" s="2"/>
      <c r="DIO62" s="2"/>
      <c r="DIQ62" s="2"/>
      <c r="DIS62" s="2"/>
      <c r="DIU62" s="2"/>
      <c r="DIW62" s="2"/>
      <c r="DIY62" s="2"/>
      <c r="DJA62" s="2"/>
      <c r="DJC62" s="2"/>
      <c r="DJE62" s="2"/>
      <c r="DJG62" s="2"/>
      <c r="DJI62" s="2"/>
      <c r="DJK62" s="2"/>
      <c r="DJM62" s="2"/>
      <c r="DJO62" s="2"/>
      <c r="DJQ62" s="2"/>
      <c r="DJS62" s="2"/>
      <c r="DJU62" s="2"/>
      <c r="DJW62" s="2"/>
      <c r="DJY62" s="2"/>
      <c r="DKA62" s="2"/>
      <c r="DKC62" s="2"/>
      <c r="DKE62" s="2"/>
      <c r="DKG62" s="2"/>
      <c r="DKI62" s="2"/>
      <c r="DKK62" s="2"/>
      <c r="DKM62" s="2"/>
      <c r="DKO62" s="2"/>
      <c r="DKQ62" s="2"/>
      <c r="DKS62" s="2"/>
      <c r="DKU62" s="2"/>
      <c r="DKW62" s="2"/>
      <c r="DKY62" s="2"/>
      <c r="DLA62" s="2"/>
      <c r="DLC62" s="2"/>
      <c r="DLE62" s="2"/>
      <c r="DLG62" s="2"/>
      <c r="DLI62" s="2"/>
      <c r="DLK62" s="2"/>
      <c r="DLM62" s="2"/>
      <c r="DLO62" s="2"/>
      <c r="DLQ62" s="2"/>
      <c r="DLS62" s="2"/>
      <c r="DLU62" s="2"/>
      <c r="DLW62" s="2"/>
      <c r="DLY62" s="2"/>
      <c r="DMA62" s="2"/>
      <c r="DMC62" s="2"/>
      <c r="DME62" s="2"/>
      <c r="DMG62" s="2"/>
      <c r="DMI62" s="2"/>
      <c r="DMK62" s="2"/>
      <c r="DMM62" s="2"/>
      <c r="DMO62" s="2"/>
      <c r="DMQ62" s="2"/>
      <c r="DMS62" s="2"/>
      <c r="DMU62" s="2"/>
      <c r="DMW62" s="2"/>
      <c r="DMY62" s="2"/>
      <c r="DNA62" s="2"/>
      <c r="DNC62" s="2"/>
      <c r="DNE62" s="2"/>
      <c r="DNG62" s="2"/>
      <c r="DNI62" s="2"/>
      <c r="DNK62" s="2"/>
      <c r="DNM62" s="2"/>
      <c r="DNO62" s="2"/>
      <c r="DNQ62" s="2"/>
      <c r="DNS62" s="2"/>
      <c r="DNU62" s="2"/>
      <c r="DNW62" s="2"/>
      <c r="DNY62" s="2"/>
      <c r="DOA62" s="2"/>
      <c r="DOC62" s="2"/>
      <c r="DOE62" s="2"/>
      <c r="DOG62" s="2"/>
      <c r="DOI62" s="2"/>
      <c r="DOK62" s="2"/>
      <c r="DOM62" s="2"/>
      <c r="DOO62" s="2"/>
      <c r="DOQ62" s="2"/>
      <c r="DOS62" s="2"/>
      <c r="DOU62" s="2"/>
      <c r="DOW62" s="2"/>
      <c r="DOY62" s="2"/>
      <c r="DPA62" s="2"/>
      <c r="DPC62" s="2"/>
      <c r="DPE62" s="2"/>
      <c r="DPG62" s="2"/>
      <c r="DPI62" s="2"/>
      <c r="DPK62" s="2"/>
      <c r="DPM62" s="2"/>
      <c r="DPO62" s="2"/>
      <c r="DPQ62" s="2"/>
      <c r="DPS62" s="2"/>
      <c r="DPU62" s="2"/>
      <c r="DPW62" s="2"/>
      <c r="DPY62" s="2"/>
      <c r="DQA62" s="2"/>
      <c r="DQC62" s="2"/>
      <c r="DQE62" s="2"/>
      <c r="DQG62" s="2"/>
      <c r="DQI62" s="2"/>
      <c r="DQK62" s="2"/>
      <c r="DQM62" s="2"/>
      <c r="DQO62" s="2"/>
      <c r="DQQ62" s="2"/>
      <c r="DQS62" s="2"/>
      <c r="DQU62" s="2"/>
      <c r="DQW62" s="2"/>
      <c r="DQY62" s="2"/>
      <c r="DRA62" s="2"/>
      <c r="DRC62" s="2"/>
      <c r="DRE62" s="2"/>
      <c r="DRG62" s="2"/>
      <c r="DRI62" s="2"/>
      <c r="DRK62" s="2"/>
      <c r="DRM62" s="2"/>
      <c r="DRO62" s="2"/>
      <c r="DRQ62" s="2"/>
      <c r="DRS62" s="2"/>
      <c r="DRU62" s="2"/>
      <c r="DRW62" s="2"/>
      <c r="DRY62" s="2"/>
      <c r="DSA62" s="2"/>
      <c r="DSC62" s="2"/>
      <c r="DSE62" s="2"/>
      <c r="DSG62" s="2"/>
      <c r="DSI62" s="2"/>
      <c r="DSK62" s="2"/>
      <c r="DSM62" s="2"/>
      <c r="DSO62" s="2"/>
      <c r="DSQ62" s="2"/>
      <c r="DSS62" s="2"/>
      <c r="DSU62" s="2"/>
      <c r="DSW62" s="2"/>
      <c r="DSY62" s="2"/>
      <c r="DTA62" s="2"/>
      <c r="DTC62" s="2"/>
      <c r="DTE62" s="2"/>
      <c r="DTG62" s="2"/>
      <c r="DTI62" s="2"/>
      <c r="DTK62" s="2"/>
      <c r="DTM62" s="2"/>
      <c r="DTO62" s="2"/>
      <c r="DTQ62" s="2"/>
      <c r="DTS62" s="2"/>
      <c r="DTU62" s="2"/>
      <c r="DTW62" s="2"/>
      <c r="DTY62" s="2"/>
      <c r="DUA62" s="2"/>
      <c r="DUC62" s="2"/>
      <c r="DUE62" s="2"/>
      <c r="DUG62" s="2"/>
      <c r="DUI62" s="2"/>
      <c r="DUK62" s="2"/>
      <c r="DUM62" s="2"/>
      <c r="DUO62" s="2"/>
      <c r="DUQ62" s="2"/>
      <c r="DUS62" s="2"/>
      <c r="DUU62" s="2"/>
      <c r="DUW62" s="2"/>
      <c r="DUY62" s="2"/>
      <c r="DVA62" s="2"/>
      <c r="DVC62" s="2"/>
      <c r="DVE62" s="2"/>
      <c r="DVG62" s="2"/>
      <c r="DVI62" s="2"/>
      <c r="DVK62" s="2"/>
      <c r="DVM62" s="2"/>
      <c r="DVO62" s="2"/>
      <c r="DVQ62" s="2"/>
      <c r="DVS62" s="2"/>
      <c r="DVU62" s="2"/>
      <c r="DVW62" s="2"/>
      <c r="DVY62" s="2"/>
      <c r="DWA62" s="2"/>
      <c r="DWC62" s="2"/>
      <c r="DWE62" s="2"/>
      <c r="DWG62" s="2"/>
      <c r="DWI62" s="2"/>
      <c r="DWK62" s="2"/>
      <c r="DWM62" s="2"/>
      <c r="DWO62" s="2"/>
      <c r="DWQ62" s="2"/>
      <c r="DWS62" s="2"/>
      <c r="DWU62" s="2"/>
      <c r="DWW62" s="2"/>
      <c r="DWY62" s="2"/>
      <c r="DXA62" s="2"/>
      <c r="DXC62" s="2"/>
      <c r="DXE62" s="2"/>
      <c r="DXG62" s="2"/>
      <c r="DXI62" s="2"/>
      <c r="DXK62" s="2"/>
      <c r="DXM62" s="2"/>
      <c r="DXO62" s="2"/>
      <c r="DXQ62" s="2"/>
      <c r="DXS62" s="2"/>
      <c r="DXU62" s="2"/>
      <c r="DXW62" s="2"/>
      <c r="DXY62" s="2"/>
      <c r="DYA62" s="2"/>
      <c r="DYC62" s="2"/>
      <c r="DYE62" s="2"/>
      <c r="DYG62" s="2"/>
      <c r="DYI62" s="2"/>
      <c r="DYK62" s="2"/>
      <c r="DYM62" s="2"/>
      <c r="DYO62" s="2"/>
      <c r="DYQ62" s="2"/>
      <c r="DYS62" s="2"/>
      <c r="DYU62" s="2"/>
      <c r="DYW62" s="2"/>
      <c r="DYY62" s="2"/>
      <c r="DZA62" s="2"/>
      <c r="DZC62" s="2"/>
      <c r="DZE62" s="2"/>
      <c r="DZG62" s="2"/>
      <c r="DZI62" s="2"/>
      <c r="DZK62" s="2"/>
      <c r="DZM62" s="2"/>
      <c r="DZO62" s="2"/>
      <c r="DZQ62" s="2"/>
      <c r="DZS62" s="2"/>
      <c r="DZU62" s="2"/>
      <c r="DZW62" s="2"/>
      <c r="DZY62" s="2"/>
      <c r="EAA62" s="2"/>
      <c r="EAC62" s="2"/>
      <c r="EAE62" s="2"/>
      <c r="EAG62" s="2"/>
      <c r="EAI62" s="2"/>
      <c r="EAK62" s="2"/>
      <c r="EAM62" s="2"/>
      <c r="EAO62" s="2"/>
      <c r="EAQ62" s="2"/>
      <c r="EAS62" s="2"/>
      <c r="EAU62" s="2"/>
      <c r="EAW62" s="2"/>
      <c r="EAY62" s="2"/>
      <c r="EBA62" s="2"/>
      <c r="EBC62" s="2"/>
      <c r="EBE62" s="2"/>
      <c r="EBG62" s="2"/>
      <c r="EBI62" s="2"/>
      <c r="EBK62" s="2"/>
      <c r="EBM62" s="2"/>
      <c r="EBO62" s="2"/>
      <c r="EBQ62" s="2"/>
      <c r="EBS62" s="2"/>
      <c r="EBU62" s="2"/>
      <c r="EBW62" s="2"/>
      <c r="EBY62" s="2"/>
      <c r="ECA62" s="2"/>
      <c r="ECC62" s="2"/>
      <c r="ECE62" s="2"/>
      <c r="ECG62" s="2"/>
      <c r="ECI62" s="2"/>
      <c r="ECK62" s="2"/>
      <c r="ECM62" s="2"/>
      <c r="ECO62" s="2"/>
      <c r="ECQ62" s="2"/>
      <c r="ECS62" s="2"/>
      <c r="ECU62" s="2"/>
      <c r="ECW62" s="2"/>
      <c r="ECY62" s="2"/>
      <c r="EDA62" s="2"/>
      <c r="EDC62" s="2"/>
      <c r="EDE62" s="2"/>
      <c r="EDG62" s="2"/>
      <c r="EDI62" s="2"/>
      <c r="EDK62" s="2"/>
      <c r="EDM62" s="2"/>
      <c r="EDO62" s="2"/>
      <c r="EDQ62" s="2"/>
      <c r="EDS62" s="2"/>
      <c r="EDU62" s="2"/>
      <c r="EDW62" s="2"/>
      <c r="EDY62" s="2"/>
      <c r="EEA62" s="2"/>
      <c r="EEC62" s="2"/>
      <c r="EEE62" s="2"/>
      <c r="EEG62" s="2"/>
      <c r="EEI62" s="2"/>
      <c r="EEK62" s="2"/>
      <c r="EEM62" s="2"/>
      <c r="EEO62" s="2"/>
      <c r="EEQ62" s="2"/>
      <c r="EES62" s="2"/>
      <c r="EEU62" s="2"/>
      <c r="EEW62" s="2"/>
      <c r="EEY62" s="2"/>
      <c r="EFA62" s="2"/>
      <c r="EFC62" s="2"/>
      <c r="EFE62" s="2"/>
      <c r="EFG62" s="2"/>
      <c r="EFI62" s="2"/>
      <c r="EFK62" s="2"/>
      <c r="EFM62" s="2"/>
      <c r="EFO62" s="2"/>
      <c r="EFQ62" s="2"/>
      <c r="EFS62" s="2"/>
      <c r="EFU62" s="2"/>
      <c r="EFW62" s="2"/>
      <c r="EFY62" s="2"/>
      <c r="EGA62" s="2"/>
      <c r="EGC62" s="2"/>
      <c r="EGE62" s="2"/>
      <c r="EGG62" s="2"/>
      <c r="EGI62" s="2"/>
      <c r="EGK62" s="2"/>
      <c r="EGM62" s="2"/>
      <c r="EGO62" s="2"/>
      <c r="EGQ62" s="2"/>
      <c r="EGS62" s="2"/>
      <c r="EGU62" s="2"/>
      <c r="EGW62" s="2"/>
      <c r="EGY62" s="2"/>
      <c r="EHA62" s="2"/>
      <c r="EHC62" s="2"/>
      <c r="EHE62" s="2"/>
      <c r="EHG62" s="2"/>
      <c r="EHI62" s="2"/>
      <c r="EHK62" s="2"/>
      <c r="EHM62" s="2"/>
      <c r="EHO62" s="2"/>
      <c r="EHQ62" s="2"/>
      <c r="EHS62" s="2"/>
      <c r="EHU62" s="2"/>
      <c r="EHW62" s="2"/>
      <c r="EHY62" s="2"/>
      <c r="EIA62" s="2"/>
      <c r="EIC62" s="2"/>
      <c r="EIE62" s="2"/>
      <c r="EIG62" s="2"/>
      <c r="EII62" s="2"/>
      <c r="EIK62" s="2"/>
      <c r="EIM62" s="2"/>
      <c r="EIO62" s="2"/>
      <c r="EIQ62" s="2"/>
      <c r="EIS62" s="2"/>
      <c r="EIU62" s="2"/>
      <c r="EIW62" s="2"/>
      <c r="EIY62" s="2"/>
      <c r="EJA62" s="2"/>
      <c r="EJC62" s="2"/>
      <c r="EJE62" s="2"/>
      <c r="EJG62" s="2"/>
      <c r="EJI62" s="2"/>
      <c r="EJK62" s="2"/>
      <c r="EJM62" s="2"/>
      <c r="EJO62" s="2"/>
      <c r="EJQ62" s="2"/>
      <c r="EJS62" s="2"/>
      <c r="EJU62" s="2"/>
      <c r="EJW62" s="2"/>
      <c r="EJY62" s="2"/>
      <c r="EKA62" s="2"/>
      <c r="EKC62" s="2"/>
      <c r="EKE62" s="2"/>
      <c r="EKG62" s="2"/>
      <c r="EKI62" s="2"/>
      <c r="EKK62" s="2"/>
      <c r="EKM62" s="2"/>
      <c r="EKO62" s="2"/>
      <c r="EKQ62" s="2"/>
      <c r="EKS62" s="2"/>
      <c r="EKU62" s="2"/>
      <c r="EKW62" s="2"/>
      <c r="EKY62" s="2"/>
      <c r="ELA62" s="2"/>
      <c r="ELC62" s="2"/>
      <c r="ELE62" s="2"/>
      <c r="ELG62" s="2"/>
      <c r="ELI62" s="2"/>
      <c r="ELK62" s="2"/>
      <c r="ELM62" s="2"/>
      <c r="ELO62" s="2"/>
      <c r="ELQ62" s="2"/>
      <c r="ELS62" s="2"/>
      <c r="ELU62" s="2"/>
      <c r="ELW62" s="2"/>
      <c r="ELY62" s="2"/>
      <c r="EMA62" s="2"/>
      <c r="EMC62" s="2"/>
      <c r="EME62" s="2"/>
      <c r="EMG62" s="2"/>
      <c r="EMI62" s="2"/>
      <c r="EMK62" s="2"/>
      <c r="EMM62" s="2"/>
      <c r="EMO62" s="2"/>
      <c r="EMQ62" s="2"/>
      <c r="EMS62" s="2"/>
      <c r="EMU62" s="2"/>
      <c r="EMW62" s="2"/>
      <c r="EMY62" s="2"/>
      <c r="ENA62" s="2"/>
      <c r="ENC62" s="2"/>
      <c r="ENE62" s="2"/>
      <c r="ENG62" s="2"/>
      <c r="ENI62" s="2"/>
      <c r="ENK62" s="2"/>
      <c r="ENM62" s="2"/>
      <c r="ENO62" s="2"/>
      <c r="ENQ62" s="2"/>
      <c r="ENS62" s="2"/>
      <c r="ENU62" s="2"/>
      <c r="ENW62" s="2"/>
      <c r="ENY62" s="2"/>
      <c r="EOA62" s="2"/>
      <c r="EOC62" s="2"/>
      <c r="EOE62" s="2"/>
      <c r="EOG62" s="2"/>
      <c r="EOI62" s="2"/>
      <c r="EOK62" s="2"/>
      <c r="EOM62" s="2"/>
      <c r="EOO62" s="2"/>
      <c r="EOQ62" s="2"/>
      <c r="EOS62" s="2"/>
      <c r="EOU62" s="2"/>
      <c r="EOW62" s="2"/>
      <c r="EOY62" s="2"/>
      <c r="EPA62" s="2"/>
      <c r="EPC62" s="2"/>
      <c r="EPE62" s="2"/>
      <c r="EPG62" s="2"/>
      <c r="EPI62" s="2"/>
      <c r="EPK62" s="2"/>
      <c r="EPM62" s="2"/>
      <c r="EPO62" s="2"/>
      <c r="EPQ62" s="2"/>
      <c r="EPS62" s="2"/>
      <c r="EPU62" s="2"/>
      <c r="EPW62" s="2"/>
      <c r="EPY62" s="2"/>
      <c r="EQA62" s="2"/>
      <c r="EQC62" s="2"/>
      <c r="EQE62" s="2"/>
      <c r="EQG62" s="2"/>
      <c r="EQI62" s="2"/>
      <c r="EQK62" s="2"/>
      <c r="EQM62" s="2"/>
      <c r="EQO62" s="2"/>
      <c r="EQQ62" s="2"/>
      <c r="EQS62" s="2"/>
      <c r="EQU62" s="2"/>
      <c r="EQW62" s="2"/>
      <c r="EQY62" s="2"/>
      <c r="ERA62" s="2"/>
      <c r="ERC62" s="2"/>
      <c r="ERE62" s="2"/>
      <c r="ERG62" s="2"/>
      <c r="ERI62" s="2"/>
      <c r="ERK62" s="2"/>
      <c r="ERM62" s="2"/>
      <c r="ERO62" s="2"/>
      <c r="ERQ62" s="2"/>
      <c r="ERS62" s="2"/>
      <c r="ERU62" s="2"/>
      <c r="ERW62" s="2"/>
      <c r="ERY62" s="2"/>
      <c r="ESA62" s="2"/>
      <c r="ESC62" s="2"/>
      <c r="ESE62" s="2"/>
      <c r="ESG62" s="2"/>
      <c r="ESI62" s="2"/>
      <c r="ESK62" s="2"/>
      <c r="ESM62" s="2"/>
      <c r="ESO62" s="2"/>
      <c r="ESQ62" s="2"/>
      <c r="ESS62" s="2"/>
      <c r="ESU62" s="2"/>
      <c r="ESW62" s="2"/>
      <c r="ESY62" s="2"/>
      <c r="ETA62" s="2"/>
      <c r="ETC62" s="2"/>
      <c r="ETE62" s="2"/>
      <c r="ETG62" s="2"/>
      <c r="ETI62" s="2"/>
      <c r="ETK62" s="2"/>
      <c r="ETM62" s="2"/>
      <c r="ETO62" s="2"/>
      <c r="ETQ62" s="2"/>
      <c r="ETS62" s="2"/>
      <c r="ETU62" s="2"/>
      <c r="ETW62" s="2"/>
      <c r="ETY62" s="2"/>
      <c r="EUA62" s="2"/>
      <c r="EUC62" s="2"/>
      <c r="EUE62" s="2"/>
      <c r="EUG62" s="2"/>
      <c r="EUI62" s="2"/>
      <c r="EUK62" s="2"/>
      <c r="EUM62" s="2"/>
      <c r="EUO62" s="2"/>
      <c r="EUQ62" s="2"/>
      <c r="EUS62" s="2"/>
      <c r="EUU62" s="2"/>
      <c r="EUW62" s="2"/>
      <c r="EUY62" s="2"/>
      <c r="EVA62" s="2"/>
      <c r="EVC62" s="2"/>
      <c r="EVE62" s="2"/>
      <c r="EVG62" s="2"/>
      <c r="EVI62" s="2"/>
      <c r="EVK62" s="2"/>
      <c r="EVM62" s="2"/>
      <c r="EVO62" s="2"/>
      <c r="EVQ62" s="2"/>
      <c r="EVS62" s="2"/>
      <c r="EVU62" s="2"/>
      <c r="EVW62" s="2"/>
      <c r="EVY62" s="2"/>
      <c r="EWA62" s="2"/>
      <c r="EWC62" s="2"/>
      <c r="EWE62" s="2"/>
      <c r="EWG62" s="2"/>
      <c r="EWI62" s="2"/>
      <c r="EWK62" s="2"/>
      <c r="EWM62" s="2"/>
      <c r="EWO62" s="2"/>
      <c r="EWQ62" s="2"/>
      <c r="EWS62" s="2"/>
      <c r="EWU62" s="2"/>
      <c r="EWW62" s="2"/>
      <c r="EWY62" s="2"/>
      <c r="EXA62" s="2"/>
      <c r="EXC62" s="2"/>
      <c r="EXE62" s="2"/>
      <c r="EXG62" s="2"/>
      <c r="EXI62" s="2"/>
      <c r="EXK62" s="2"/>
      <c r="EXM62" s="2"/>
      <c r="EXO62" s="2"/>
      <c r="EXQ62" s="2"/>
      <c r="EXS62" s="2"/>
      <c r="EXU62" s="2"/>
      <c r="EXW62" s="2"/>
      <c r="EXY62" s="2"/>
      <c r="EYA62" s="2"/>
      <c r="EYC62" s="2"/>
      <c r="EYE62" s="2"/>
      <c r="EYG62" s="2"/>
      <c r="EYI62" s="2"/>
      <c r="EYK62" s="2"/>
      <c r="EYM62" s="2"/>
      <c r="EYO62" s="2"/>
      <c r="EYQ62" s="2"/>
      <c r="EYS62" s="2"/>
      <c r="EYU62" s="2"/>
      <c r="EYW62" s="2"/>
      <c r="EYY62" s="2"/>
      <c r="EZA62" s="2"/>
      <c r="EZC62" s="2"/>
      <c r="EZE62" s="2"/>
      <c r="EZG62" s="2"/>
      <c r="EZI62" s="2"/>
      <c r="EZK62" s="2"/>
      <c r="EZM62" s="2"/>
      <c r="EZO62" s="2"/>
      <c r="EZQ62" s="2"/>
      <c r="EZS62" s="2"/>
      <c r="EZU62" s="2"/>
      <c r="EZW62" s="2"/>
      <c r="EZY62" s="2"/>
      <c r="FAA62" s="2"/>
      <c r="FAC62" s="2"/>
      <c r="FAE62" s="2"/>
      <c r="FAG62" s="2"/>
      <c r="FAI62" s="2"/>
      <c r="FAK62" s="2"/>
      <c r="FAM62" s="2"/>
      <c r="FAO62" s="2"/>
      <c r="FAQ62" s="2"/>
      <c r="FAS62" s="2"/>
      <c r="FAU62" s="2"/>
      <c r="FAW62" s="2"/>
      <c r="FAY62" s="2"/>
      <c r="FBA62" s="2"/>
      <c r="FBC62" s="2"/>
      <c r="FBE62" s="2"/>
      <c r="FBG62" s="2"/>
      <c r="FBI62" s="2"/>
      <c r="FBK62" s="2"/>
      <c r="FBM62" s="2"/>
      <c r="FBO62" s="2"/>
      <c r="FBQ62" s="2"/>
      <c r="FBS62" s="2"/>
      <c r="FBU62" s="2"/>
      <c r="FBW62" s="2"/>
      <c r="FBY62" s="2"/>
      <c r="FCA62" s="2"/>
      <c r="FCC62" s="2"/>
      <c r="FCE62" s="2"/>
      <c r="FCG62" s="2"/>
      <c r="FCI62" s="2"/>
      <c r="FCK62" s="2"/>
      <c r="FCM62" s="2"/>
      <c r="FCO62" s="2"/>
      <c r="FCQ62" s="2"/>
      <c r="FCS62" s="2"/>
      <c r="FCU62" s="2"/>
      <c r="FCW62" s="2"/>
      <c r="FCY62" s="2"/>
      <c r="FDA62" s="2"/>
      <c r="FDC62" s="2"/>
      <c r="FDE62" s="2"/>
      <c r="FDG62" s="2"/>
      <c r="FDI62" s="2"/>
      <c r="FDK62" s="2"/>
      <c r="FDM62" s="2"/>
      <c r="FDO62" s="2"/>
      <c r="FDQ62" s="2"/>
      <c r="FDS62" s="2"/>
      <c r="FDU62" s="2"/>
      <c r="FDW62" s="2"/>
      <c r="FDY62" s="2"/>
      <c r="FEA62" s="2"/>
      <c r="FEC62" s="2"/>
      <c r="FEE62" s="2"/>
      <c r="FEG62" s="2"/>
      <c r="FEI62" s="2"/>
      <c r="FEK62" s="2"/>
      <c r="FEM62" s="2"/>
      <c r="FEO62" s="2"/>
      <c r="FEQ62" s="2"/>
      <c r="FES62" s="2"/>
      <c r="FEU62" s="2"/>
      <c r="FEW62" s="2"/>
      <c r="FEY62" s="2"/>
      <c r="FFA62" s="2"/>
      <c r="FFC62" s="2"/>
      <c r="FFE62" s="2"/>
      <c r="FFG62" s="2"/>
      <c r="FFI62" s="2"/>
      <c r="FFK62" s="2"/>
      <c r="FFM62" s="2"/>
      <c r="FFO62" s="2"/>
      <c r="FFQ62" s="2"/>
      <c r="FFS62" s="2"/>
      <c r="FFU62" s="2"/>
      <c r="FFW62" s="2"/>
      <c r="FFY62" s="2"/>
      <c r="FGA62" s="2"/>
      <c r="FGC62" s="2"/>
      <c r="FGE62" s="2"/>
      <c r="FGG62" s="2"/>
      <c r="FGI62" s="2"/>
      <c r="FGK62" s="2"/>
      <c r="FGM62" s="2"/>
      <c r="FGO62" s="2"/>
      <c r="FGQ62" s="2"/>
      <c r="FGS62" s="2"/>
      <c r="FGU62" s="2"/>
      <c r="FGW62" s="2"/>
      <c r="FGY62" s="2"/>
      <c r="FHA62" s="2"/>
      <c r="FHC62" s="2"/>
      <c r="FHE62" s="2"/>
      <c r="FHG62" s="2"/>
      <c r="FHI62" s="2"/>
      <c r="FHK62" s="2"/>
      <c r="FHM62" s="2"/>
      <c r="FHO62" s="2"/>
      <c r="FHQ62" s="2"/>
      <c r="FHS62" s="2"/>
      <c r="FHU62" s="2"/>
      <c r="FHW62" s="2"/>
      <c r="FHY62" s="2"/>
      <c r="FIA62" s="2"/>
      <c r="FIC62" s="2"/>
      <c r="FIE62" s="2"/>
      <c r="FIG62" s="2"/>
      <c r="FII62" s="2"/>
      <c r="FIK62" s="2"/>
      <c r="FIM62" s="2"/>
      <c r="FIO62" s="2"/>
      <c r="FIQ62" s="2"/>
      <c r="FIS62" s="2"/>
      <c r="FIU62" s="2"/>
      <c r="FIW62" s="2"/>
      <c r="FIY62" s="2"/>
      <c r="FJA62" s="2"/>
      <c r="FJC62" s="2"/>
      <c r="FJE62" s="2"/>
      <c r="FJG62" s="2"/>
      <c r="FJI62" s="2"/>
      <c r="FJK62" s="2"/>
      <c r="FJM62" s="2"/>
      <c r="FJO62" s="2"/>
      <c r="FJQ62" s="2"/>
      <c r="FJS62" s="2"/>
      <c r="FJU62" s="2"/>
      <c r="FJW62" s="2"/>
      <c r="FJY62" s="2"/>
      <c r="FKA62" s="2"/>
      <c r="FKC62" s="2"/>
      <c r="FKE62" s="2"/>
      <c r="FKG62" s="2"/>
      <c r="FKI62" s="2"/>
      <c r="FKK62" s="2"/>
      <c r="FKM62" s="2"/>
      <c r="FKO62" s="2"/>
      <c r="FKQ62" s="2"/>
      <c r="FKS62" s="2"/>
      <c r="FKU62" s="2"/>
      <c r="FKW62" s="2"/>
      <c r="FKY62" s="2"/>
      <c r="FLA62" s="2"/>
      <c r="FLC62" s="2"/>
      <c r="FLE62" s="2"/>
      <c r="FLG62" s="2"/>
      <c r="FLI62" s="2"/>
      <c r="FLK62" s="2"/>
      <c r="FLM62" s="2"/>
      <c r="FLO62" s="2"/>
      <c r="FLQ62" s="2"/>
      <c r="FLS62" s="2"/>
      <c r="FLU62" s="2"/>
      <c r="FLW62" s="2"/>
      <c r="FLY62" s="2"/>
      <c r="FMA62" s="2"/>
      <c r="FMC62" s="2"/>
      <c r="FME62" s="2"/>
      <c r="FMG62" s="2"/>
      <c r="FMI62" s="2"/>
      <c r="FMK62" s="2"/>
      <c r="FMM62" s="2"/>
      <c r="FMO62" s="2"/>
      <c r="FMQ62" s="2"/>
      <c r="FMS62" s="2"/>
      <c r="FMU62" s="2"/>
      <c r="FMW62" s="2"/>
      <c r="FMY62" s="2"/>
      <c r="FNA62" s="2"/>
      <c r="FNC62" s="2"/>
      <c r="FNE62" s="2"/>
      <c r="FNG62" s="2"/>
      <c r="FNI62" s="2"/>
      <c r="FNK62" s="2"/>
      <c r="FNM62" s="2"/>
      <c r="FNO62" s="2"/>
      <c r="FNQ62" s="2"/>
      <c r="FNS62" s="2"/>
      <c r="FNU62" s="2"/>
      <c r="FNW62" s="2"/>
      <c r="FNY62" s="2"/>
      <c r="FOA62" s="2"/>
      <c r="FOC62" s="2"/>
      <c r="FOE62" s="2"/>
      <c r="FOG62" s="2"/>
      <c r="FOI62" s="2"/>
      <c r="FOK62" s="2"/>
      <c r="FOM62" s="2"/>
      <c r="FOO62" s="2"/>
      <c r="FOQ62" s="2"/>
      <c r="FOS62" s="2"/>
      <c r="FOU62" s="2"/>
      <c r="FOW62" s="2"/>
      <c r="FOY62" s="2"/>
      <c r="FPA62" s="2"/>
      <c r="FPC62" s="2"/>
      <c r="FPE62" s="2"/>
      <c r="FPG62" s="2"/>
      <c r="FPI62" s="2"/>
      <c r="FPK62" s="2"/>
      <c r="FPM62" s="2"/>
      <c r="FPO62" s="2"/>
      <c r="FPQ62" s="2"/>
      <c r="FPS62" s="2"/>
      <c r="FPU62" s="2"/>
      <c r="FPW62" s="2"/>
      <c r="FPY62" s="2"/>
      <c r="FQA62" s="2"/>
      <c r="FQC62" s="2"/>
      <c r="FQE62" s="2"/>
      <c r="FQG62" s="2"/>
      <c r="FQI62" s="2"/>
      <c r="FQK62" s="2"/>
      <c r="FQM62" s="2"/>
      <c r="FQO62" s="2"/>
      <c r="FQQ62" s="2"/>
      <c r="FQS62" s="2"/>
      <c r="FQU62" s="2"/>
      <c r="FQW62" s="2"/>
      <c r="FQY62" s="2"/>
      <c r="FRA62" s="2"/>
      <c r="FRC62" s="2"/>
      <c r="FRE62" s="2"/>
      <c r="FRG62" s="2"/>
      <c r="FRI62" s="2"/>
      <c r="FRK62" s="2"/>
      <c r="FRM62" s="2"/>
      <c r="FRO62" s="2"/>
      <c r="FRQ62" s="2"/>
      <c r="FRS62" s="2"/>
      <c r="FRU62" s="2"/>
      <c r="FRW62" s="2"/>
      <c r="FRY62" s="2"/>
      <c r="FSA62" s="2"/>
      <c r="FSC62" s="2"/>
      <c r="FSE62" s="2"/>
      <c r="FSG62" s="2"/>
      <c r="FSI62" s="2"/>
      <c r="FSK62" s="2"/>
      <c r="FSM62" s="2"/>
      <c r="FSO62" s="2"/>
      <c r="FSQ62" s="2"/>
      <c r="FSS62" s="2"/>
      <c r="FSU62" s="2"/>
      <c r="FSW62" s="2"/>
      <c r="FSY62" s="2"/>
      <c r="FTA62" s="2"/>
      <c r="FTC62" s="2"/>
      <c r="FTE62" s="2"/>
      <c r="FTG62" s="2"/>
      <c r="FTI62" s="2"/>
      <c r="FTK62" s="2"/>
      <c r="FTM62" s="2"/>
      <c r="FTO62" s="2"/>
      <c r="FTQ62" s="2"/>
      <c r="FTS62" s="2"/>
      <c r="FTU62" s="2"/>
      <c r="FTW62" s="2"/>
      <c r="FTY62" s="2"/>
      <c r="FUA62" s="2"/>
      <c r="FUC62" s="2"/>
      <c r="FUE62" s="2"/>
      <c r="FUG62" s="2"/>
      <c r="FUI62" s="2"/>
      <c r="FUK62" s="2"/>
      <c r="FUM62" s="2"/>
      <c r="FUO62" s="2"/>
      <c r="FUQ62" s="2"/>
      <c r="FUS62" s="2"/>
      <c r="FUU62" s="2"/>
      <c r="FUW62" s="2"/>
      <c r="FUY62" s="2"/>
      <c r="FVA62" s="2"/>
      <c r="FVC62" s="2"/>
      <c r="FVE62" s="2"/>
      <c r="FVG62" s="2"/>
      <c r="FVI62" s="2"/>
      <c r="FVK62" s="2"/>
      <c r="FVM62" s="2"/>
      <c r="FVO62" s="2"/>
      <c r="FVQ62" s="2"/>
      <c r="FVS62" s="2"/>
      <c r="FVU62" s="2"/>
      <c r="FVW62" s="2"/>
      <c r="FVY62" s="2"/>
      <c r="FWA62" s="2"/>
      <c r="FWC62" s="2"/>
      <c r="FWE62" s="2"/>
      <c r="FWG62" s="2"/>
      <c r="FWI62" s="2"/>
      <c r="FWK62" s="2"/>
      <c r="FWM62" s="2"/>
      <c r="FWO62" s="2"/>
      <c r="FWQ62" s="2"/>
      <c r="FWS62" s="2"/>
      <c r="FWU62" s="2"/>
      <c r="FWW62" s="2"/>
      <c r="FWY62" s="2"/>
      <c r="FXA62" s="2"/>
      <c r="FXC62" s="2"/>
      <c r="FXE62" s="2"/>
      <c r="FXG62" s="2"/>
      <c r="FXI62" s="2"/>
      <c r="FXK62" s="2"/>
      <c r="FXM62" s="2"/>
      <c r="FXO62" s="2"/>
      <c r="FXQ62" s="2"/>
      <c r="FXS62" s="2"/>
      <c r="FXU62" s="2"/>
      <c r="FXW62" s="2"/>
      <c r="FXY62" s="2"/>
      <c r="FYA62" s="2"/>
      <c r="FYC62" s="2"/>
      <c r="FYE62" s="2"/>
      <c r="FYG62" s="2"/>
      <c r="FYI62" s="2"/>
      <c r="FYK62" s="2"/>
      <c r="FYM62" s="2"/>
      <c r="FYO62" s="2"/>
      <c r="FYQ62" s="2"/>
      <c r="FYS62" s="2"/>
      <c r="FYU62" s="2"/>
      <c r="FYW62" s="2"/>
      <c r="FYY62" s="2"/>
      <c r="FZA62" s="2"/>
      <c r="FZC62" s="2"/>
      <c r="FZE62" s="2"/>
      <c r="FZG62" s="2"/>
      <c r="FZI62" s="2"/>
      <c r="FZK62" s="2"/>
      <c r="FZM62" s="2"/>
      <c r="FZO62" s="2"/>
      <c r="FZQ62" s="2"/>
      <c r="FZS62" s="2"/>
      <c r="FZU62" s="2"/>
      <c r="FZW62" s="2"/>
      <c r="FZY62" s="2"/>
      <c r="GAA62" s="2"/>
      <c r="GAC62" s="2"/>
      <c r="GAE62" s="2"/>
      <c r="GAG62" s="2"/>
      <c r="GAI62" s="2"/>
      <c r="GAK62" s="2"/>
      <c r="GAM62" s="2"/>
      <c r="GAO62" s="2"/>
      <c r="GAQ62" s="2"/>
      <c r="GAS62" s="2"/>
      <c r="GAU62" s="2"/>
      <c r="GAW62" s="2"/>
      <c r="GAY62" s="2"/>
      <c r="GBA62" s="2"/>
      <c r="GBC62" s="2"/>
      <c r="GBE62" s="2"/>
      <c r="GBG62" s="2"/>
      <c r="GBI62" s="2"/>
      <c r="GBK62" s="2"/>
      <c r="GBM62" s="2"/>
      <c r="GBO62" s="2"/>
      <c r="GBQ62" s="2"/>
      <c r="GBS62" s="2"/>
      <c r="GBU62" s="2"/>
      <c r="GBW62" s="2"/>
      <c r="GBY62" s="2"/>
      <c r="GCA62" s="2"/>
      <c r="GCC62" s="2"/>
      <c r="GCE62" s="2"/>
      <c r="GCG62" s="2"/>
      <c r="GCI62" s="2"/>
      <c r="GCK62" s="2"/>
      <c r="GCM62" s="2"/>
      <c r="GCO62" s="2"/>
      <c r="GCQ62" s="2"/>
      <c r="GCS62" s="2"/>
      <c r="GCU62" s="2"/>
      <c r="GCW62" s="2"/>
      <c r="GCY62" s="2"/>
      <c r="GDA62" s="2"/>
      <c r="GDC62" s="2"/>
      <c r="GDE62" s="2"/>
      <c r="GDG62" s="2"/>
      <c r="GDI62" s="2"/>
      <c r="GDK62" s="2"/>
      <c r="GDM62" s="2"/>
      <c r="GDO62" s="2"/>
      <c r="GDQ62" s="2"/>
      <c r="GDS62" s="2"/>
      <c r="GDU62" s="2"/>
      <c r="GDW62" s="2"/>
      <c r="GDY62" s="2"/>
      <c r="GEA62" s="2"/>
      <c r="GEC62" s="2"/>
      <c r="GEE62" s="2"/>
      <c r="GEG62" s="2"/>
      <c r="GEI62" s="2"/>
      <c r="GEK62" s="2"/>
      <c r="GEM62" s="2"/>
      <c r="GEO62" s="2"/>
      <c r="GEQ62" s="2"/>
      <c r="GES62" s="2"/>
      <c r="GEU62" s="2"/>
      <c r="GEW62" s="2"/>
      <c r="GEY62" s="2"/>
      <c r="GFA62" s="2"/>
      <c r="GFC62" s="2"/>
      <c r="GFE62" s="2"/>
      <c r="GFG62" s="2"/>
      <c r="GFI62" s="2"/>
      <c r="GFK62" s="2"/>
      <c r="GFM62" s="2"/>
      <c r="GFO62" s="2"/>
      <c r="GFQ62" s="2"/>
      <c r="GFS62" s="2"/>
      <c r="GFU62" s="2"/>
      <c r="GFW62" s="2"/>
      <c r="GFY62" s="2"/>
      <c r="GGA62" s="2"/>
      <c r="GGC62" s="2"/>
      <c r="GGE62" s="2"/>
      <c r="GGG62" s="2"/>
      <c r="GGI62" s="2"/>
      <c r="GGK62" s="2"/>
      <c r="GGM62" s="2"/>
      <c r="GGO62" s="2"/>
      <c r="GGQ62" s="2"/>
      <c r="GGS62" s="2"/>
      <c r="GGU62" s="2"/>
      <c r="GGW62" s="2"/>
      <c r="GGY62" s="2"/>
      <c r="GHA62" s="2"/>
      <c r="GHC62" s="2"/>
      <c r="GHE62" s="2"/>
      <c r="GHG62" s="2"/>
      <c r="GHI62" s="2"/>
      <c r="GHK62" s="2"/>
      <c r="GHM62" s="2"/>
      <c r="GHO62" s="2"/>
      <c r="GHQ62" s="2"/>
      <c r="GHS62" s="2"/>
      <c r="GHU62" s="2"/>
      <c r="GHW62" s="2"/>
      <c r="GHY62" s="2"/>
      <c r="GIA62" s="2"/>
      <c r="GIC62" s="2"/>
      <c r="GIE62" s="2"/>
      <c r="GIG62" s="2"/>
      <c r="GII62" s="2"/>
      <c r="GIK62" s="2"/>
      <c r="GIM62" s="2"/>
      <c r="GIO62" s="2"/>
      <c r="GIQ62" s="2"/>
      <c r="GIS62" s="2"/>
      <c r="GIU62" s="2"/>
      <c r="GIW62" s="2"/>
      <c r="GIY62" s="2"/>
      <c r="GJA62" s="2"/>
      <c r="GJC62" s="2"/>
      <c r="GJE62" s="2"/>
      <c r="GJG62" s="2"/>
      <c r="GJI62" s="2"/>
      <c r="GJK62" s="2"/>
      <c r="GJM62" s="2"/>
      <c r="GJO62" s="2"/>
      <c r="GJQ62" s="2"/>
      <c r="GJS62" s="2"/>
      <c r="GJU62" s="2"/>
      <c r="GJW62" s="2"/>
      <c r="GJY62" s="2"/>
      <c r="GKA62" s="2"/>
      <c r="GKC62" s="2"/>
      <c r="GKE62" s="2"/>
      <c r="GKG62" s="2"/>
      <c r="GKI62" s="2"/>
      <c r="GKK62" s="2"/>
      <c r="GKM62" s="2"/>
      <c r="GKO62" s="2"/>
      <c r="GKQ62" s="2"/>
      <c r="GKS62" s="2"/>
      <c r="GKU62" s="2"/>
      <c r="GKW62" s="2"/>
      <c r="GKY62" s="2"/>
      <c r="GLA62" s="2"/>
      <c r="GLC62" s="2"/>
      <c r="GLE62" s="2"/>
      <c r="GLG62" s="2"/>
      <c r="GLI62" s="2"/>
      <c r="GLK62" s="2"/>
      <c r="GLM62" s="2"/>
      <c r="GLO62" s="2"/>
      <c r="GLQ62" s="2"/>
      <c r="GLS62" s="2"/>
      <c r="GLU62" s="2"/>
      <c r="GLW62" s="2"/>
      <c r="GLY62" s="2"/>
      <c r="GMA62" s="2"/>
      <c r="GMC62" s="2"/>
      <c r="GME62" s="2"/>
      <c r="GMG62" s="2"/>
      <c r="GMI62" s="2"/>
      <c r="GMK62" s="2"/>
      <c r="GMM62" s="2"/>
      <c r="GMO62" s="2"/>
      <c r="GMQ62" s="2"/>
      <c r="GMS62" s="2"/>
      <c r="GMU62" s="2"/>
      <c r="GMW62" s="2"/>
      <c r="GMY62" s="2"/>
      <c r="GNA62" s="2"/>
      <c r="GNC62" s="2"/>
      <c r="GNE62" s="2"/>
      <c r="GNG62" s="2"/>
      <c r="GNI62" s="2"/>
      <c r="GNK62" s="2"/>
      <c r="GNM62" s="2"/>
      <c r="GNO62" s="2"/>
      <c r="GNQ62" s="2"/>
      <c r="GNS62" s="2"/>
      <c r="GNU62" s="2"/>
      <c r="GNW62" s="2"/>
      <c r="GNY62" s="2"/>
      <c r="GOA62" s="2"/>
      <c r="GOC62" s="2"/>
      <c r="GOE62" s="2"/>
      <c r="GOG62" s="2"/>
      <c r="GOI62" s="2"/>
      <c r="GOK62" s="2"/>
      <c r="GOM62" s="2"/>
      <c r="GOO62" s="2"/>
      <c r="GOQ62" s="2"/>
      <c r="GOS62" s="2"/>
      <c r="GOU62" s="2"/>
      <c r="GOW62" s="2"/>
      <c r="GOY62" s="2"/>
      <c r="GPA62" s="2"/>
      <c r="GPC62" s="2"/>
      <c r="GPE62" s="2"/>
      <c r="GPG62" s="2"/>
      <c r="GPI62" s="2"/>
      <c r="GPK62" s="2"/>
      <c r="GPM62" s="2"/>
      <c r="GPO62" s="2"/>
      <c r="GPQ62" s="2"/>
      <c r="GPS62" s="2"/>
      <c r="GPU62" s="2"/>
      <c r="GPW62" s="2"/>
      <c r="GPY62" s="2"/>
      <c r="GQA62" s="2"/>
      <c r="GQC62" s="2"/>
      <c r="GQE62" s="2"/>
      <c r="GQG62" s="2"/>
      <c r="GQI62" s="2"/>
      <c r="GQK62" s="2"/>
      <c r="GQM62" s="2"/>
      <c r="GQO62" s="2"/>
      <c r="GQQ62" s="2"/>
      <c r="GQS62" s="2"/>
      <c r="GQU62" s="2"/>
      <c r="GQW62" s="2"/>
      <c r="GQY62" s="2"/>
      <c r="GRA62" s="2"/>
      <c r="GRC62" s="2"/>
      <c r="GRE62" s="2"/>
      <c r="GRG62" s="2"/>
      <c r="GRI62" s="2"/>
      <c r="GRK62" s="2"/>
      <c r="GRM62" s="2"/>
      <c r="GRO62" s="2"/>
      <c r="GRQ62" s="2"/>
      <c r="GRS62" s="2"/>
      <c r="GRU62" s="2"/>
      <c r="GRW62" s="2"/>
      <c r="GRY62" s="2"/>
      <c r="GSA62" s="2"/>
      <c r="GSC62" s="2"/>
      <c r="GSE62" s="2"/>
      <c r="GSG62" s="2"/>
      <c r="GSI62" s="2"/>
      <c r="GSK62" s="2"/>
      <c r="GSM62" s="2"/>
      <c r="GSO62" s="2"/>
      <c r="GSQ62" s="2"/>
      <c r="GSS62" s="2"/>
      <c r="GSU62" s="2"/>
      <c r="GSW62" s="2"/>
      <c r="GSY62" s="2"/>
      <c r="GTA62" s="2"/>
      <c r="GTC62" s="2"/>
      <c r="GTE62" s="2"/>
      <c r="GTG62" s="2"/>
      <c r="GTI62" s="2"/>
      <c r="GTK62" s="2"/>
      <c r="GTM62" s="2"/>
      <c r="GTO62" s="2"/>
      <c r="GTQ62" s="2"/>
      <c r="GTS62" s="2"/>
      <c r="GTU62" s="2"/>
      <c r="GTW62" s="2"/>
      <c r="GTY62" s="2"/>
      <c r="GUA62" s="2"/>
      <c r="GUC62" s="2"/>
      <c r="GUE62" s="2"/>
      <c r="GUG62" s="2"/>
      <c r="GUI62" s="2"/>
      <c r="GUK62" s="2"/>
      <c r="GUM62" s="2"/>
      <c r="GUO62" s="2"/>
      <c r="GUQ62" s="2"/>
      <c r="GUS62" s="2"/>
      <c r="GUU62" s="2"/>
      <c r="GUW62" s="2"/>
      <c r="GUY62" s="2"/>
      <c r="GVA62" s="2"/>
      <c r="GVC62" s="2"/>
      <c r="GVE62" s="2"/>
      <c r="GVG62" s="2"/>
      <c r="GVI62" s="2"/>
      <c r="GVK62" s="2"/>
      <c r="GVM62" s="2"/>
      <c r="GVO62" s="2"/>
      <c r="GVQ62" s="2"/>
      <c r="GVS62" s="2"/>
      <c r="GVU62" s="2"/>
      <c r="GVW62" s="2"/>
      <c r="GVY62" s="2"/>
      <c r="GWA62" s="2"/>
      <c r="GWC62" s="2"/>
      <c r="GWE62" s="2"/>
      <c r="GWG62" s="2"/>
      <c r="GWI62" s="2"/>
      <c r="GWK62" s="2"/>
      <c r="GWM62" s="2"/>
      <c r="GWO62" s="2"/>
      <c r="GWQ62" s="2"/>
      <c r="GWS62" s="2"/>
      <c r="GWU62" s="2"/>
      <c r="GWW62" s="2"/>
      <c r="GWY62" s="2"/>
      <c r="GXA62" s="2"/>
      <c r="GXC62" s="2"/>
      <c r="GXE62" s="2"/>
      <c r="GXG62" s="2"/>
      <c r="GXI62" s="2"/>
      <c r="GXK62" s="2"/>
      <c r="GXM62" s="2"/>
      <c r="GXO62" s="2"/>
      <c r="GXQ62" s="2"/>
      <c r="GXS62" s="2"/>
      <c r="GXU62" s="2"/>
      <c r="GXW62" s="2"/>
      <c r="GXY62" s="2"/>
      <c r="GYA62" s="2"/>
      <c r="GYC62" s="2"/>
      <c r="GYE62" s="2"/>
      <c r="GYG62" s="2"/>
      <c r="GYI62" s="2"/>
      <c r="GYK62" s="2"/>
      <c r="GYM62" s="2"/>
      <c r="GYO62" s="2"/>
      <c r="GYQ62" s="2"/>
      <c r="GYS62" s="2"/>
      <c r="GYU62" s="2"/>
      <c r="GYW62" s="2"/>
      <c r="GYY62" s="2"/>
      <c r="GZA62" s="2"/>
      <c r="GZC62" s="2"/>
      <c r="GZE62" s="2"/>
      <c r="GZG62" s="2"/>
      <c r="GZI62" s="2"/>
      <c r="GZK62" s="2"/>
      <c r="GZM62" s="2"/>
      <c r="GZO62" s="2"/>
      <c r="GZQ62" s="2"/>
      <c r="GZS62" s="2"/>
      <c r="GZU62" s="2"/>
      <c r="GZW62" s="2"/>
      <c r="GZY62" s="2"/>
      <c r="HAA62" s="2"/>
      <c r="HAC62" s="2"/>
      <c r="HAE62" s="2"/>
      <c r="HAG62" s="2"/>
      <c r="HAI62" s="2"/>
      <c r="HAK62" s="2"/>
      <c r="HAM62" s="2"/>
      <c r="HAO62" s="2"/>
      <c r="HAQ62" s="2"/>
      <c r="HAS62" s="2"/>
      <c r="HAU62" s="2"/>
      <c r="HAW62" s="2"/>
      <c r="HAY62" s="2"/>
      <c r="HBA62" s="2"/>
      <c r="HBC62" s="2"/>
      <c r="HBE62" s="2"/>
      <c r="HBG62" s="2"/>
      <c r="HBI62" s="2"/>
      <c r="HBK62" s="2"/>
      <c r="HBM62" s="2"/>
      <c r="HBO62" s="2"/>
      <c r="HBQ62" s="2"/>
      <c r="HBS62" s="2"/>
      <c r="HBU62" s="2"/>
      <c r="HBW62" s="2"/>
      <c r="HBY62" s="2"/>
      <c r="HCA62" s="2"/>
      <c r="HCC62" s="2"/>
      <c r="HCE62" s="2"/>
      <c r="HCG62" s="2"/>
      <c r="HCI62" s="2"/>
      <c r="HCK62" s="2"/>
      <c r="HCM62" s="2"/>
      <c r="HCO62" s="2"/>
      <c r="HCQ62" s="2"/>
      <c r="HCS62" s="2"/>
      <c r="HCU62" s="2"/>
      <c r="HCW62" s="2"/>
      <c r="HCY62" s="2"/>
      <c r="HDA62" s="2"/>
      <c r="HDC62" s="2"/>
      <c r="HDE62" s="2"/>
      <c r="HDG62" s="2"/>
      <c r="HDI62" s="2"/>
      <c r="HDK62" s="2"/>
      <c r="HDM62" s="2"/>
      <c r="HDO62" s="2"/>
      <c r="HDQ62" s="2"/>
      <c r="HDS62" s="2"/>
      <c r="HDU62" s="2"/>
      <c r="HDW62" s="2"/>
      <c r="HDY62" s="2"/>
      <c r="HEA62" s="2"/>
      <c r="HEC62" s="2"/>
      <c r="HEE62" s="2"/>
      <c r="HEG62" s="2"/>
      <c r="HEI62" s="2"/>
      <c r="HEK62" s="2"/>
      <c r="HEM62" s="2"/>
      <c r="HEO62" s="2"/>
      <c r="HEQ62" s="2"/>
      <c r="HES62" s="2"/>
      <c r="HEU62" s="2"/>
      <c r="HEW62" s="2"/>
      <c r="HEY62" s="2"/>
      <c r="HFA62" s="2"/>
      <c r="HFC62" s="2"/>
      <c r="HFE62" s="2"/>
      <c r="HFG62" s="2"/>
      <c r="HFI62" s="2"/>
      <c r="HFK62" s="2"/>
      <c r="HFM62" s="2"/>
      <c r="HFO62" s="2"/>
      <c r="HFQ62" s="2"/>
      <c r="HFS62" s="2"/>
      <c r="HFU62" s="2"/>
      <c r="HFW62" s="2"/>
      <c r="HFY62" s="2"/>
      <c r="HGA62" s="2"/>
      <c r="HGC62" s="2"/>
      <c r="HGE62" s="2"/>
      <c r="HGG62" s="2"/>
      <c r="HGI62" s="2"/>
      <c r="HGK62" s="2"/>
      <c r="HGM62" s="2"/>
      <c r="HGO62" s="2"/>
      <c r="HGQ62" s="2"/>
      <c r="HGS62" s="2"/>
      <c r="HGU62" s="2"/>
      <c r="HGW62" s="2"/>
      <c r="HGY62" s="2"/>
      <c r="HHA62" s="2"/>
      <c r="HHC62" s="2"/>
      <c r="HHE62" s="2"/>
      <c r="HHG62" s="2"/>
      <c r="HHI62" s="2"/>
      <c r="HHK62" s="2"/>
      <c r="HHM62" s="2"/>
      <c r="HHO62" s="2"/>
      <c r="HHQ62" s="2"/>
      <c r="HHS62" s="2"/>
      <c r="HHU62" s="2"/>
      <c r="HHW62" s="2"/>
      <c r="HHY62" s="2"/>
      <c r="HIA62" s="2"/>
      <c r="HIC62" s="2"/>
      <c r="HIE62" s="2"/>
      <c r="HIG62" s="2"/>
      <c r="HII62" s="2"/>
      <c r="HIK62" s="2"/>
      <c r="HIM62" s="2"/>
      <c r="HIO62" s="2"/>
      <c r="HIQ62" s="2"/>
      <c r="HIS62" s="2"/>
      <c r="HIU62" s="2"/>
      <c r="HIW62" s="2"/>
      <c r="HIY62" s="2"/>
      <c r="HJA62" s="2"/>
      <c r="HJC62" s="2"/>
      <c r="HJE62" s="2"/>
      <c r="HJG62" s="2"/>
      <c r="HJI62" s="2"/>
      <c r="HJK62" s="2"/>
      <c r="HJM62" s="2"/>
      <c r="HJO62" s="2"/>
      <c r="HJQ62" s="2"/>
      <c r="HJS62" s="2"/>
      <c r="HJU62" s="2"/>
      <c r="HJW62" s="2"/>
      <c r="HJY62" s="2"/>
      <c r="HKA62" s="2"/>
      <c r="HKC62" s="2"/>
      <c r="HKE62" s="2"/>
      <c r="HKG62" s="2"/>
      <c r="HKI62" s="2"/>
      <c r="HKK62" s="2"/>
      <c r="HKM62" s="2"/>
      <c r="HKO62" s="2"/>
      <c r="HKQ62" s="2"/>
      <c r="HKS62" s="2"/>
      <c r="HKU62" s="2"/>
      <c r="HKW62" s="2"/>
      <c r="HKY62" s="2"/>
      <c r="HLA62" s="2"/>
      <c r="HLC62" s="2"/>
      <c r="HLE62" s="2"/>
      <c r="HLG62" s="2"/>
      <c r="HLI62" s="2"/>
      <c r="HLK62" s="2"/>
      <c r="HLM62" s="2"/>
      <c r="HLO62" s="2"/>
      <c r="HLQ62" s="2"/>
      <c r="HLS62" s="2"/>
      <c r="HLU62" s="2"/>
      <c r="HLW62" s="2"/>
      <c r="HLY62" s="2"/>
      <c r="HMA62" s="2"/>
      <c r="HMC62" s="2"/>
      <c r="HME62" s="2"/>
      <c r="HMG62" s="2"/>
      <c r="HMI62" s="2"/>
      <c r="HMK62" s="2"/>
      <c r="HMM62" s="2"/>
      <c r="HMO62" s="2"/>
      <c r="HMQ62" s="2"/>
      <c r="HMS62" s="2"/>
      <c r="HMU62" s="2"/>
      <c r="HMW62" s="2"/>
      <c r="HMY62" s="2"/>
      <c r="HNA62" s="2"/>
      <c r="HNC62" s="2"/>
      <c r="HNE62" s="2"/>
      <c r="HNG62" s="2"/>
      <c r="HNI62" s="2"/>
      <c r="HNK62" s="2"/>
      <c r="HNM62" s="2"/>
      <c r="HNO62" s="2"/>
      <c r="HNQ62" s="2"/>
      <c r="HNS62" s="2"/>
      <c r="HNU62" s="2"/>
      <c r="HNW62" s="2"/>
      <c r="HNY62" s="2"/>
      <c r="HOA62" s="2"/>
      <c r="HOC62" s="2"/>
      <c r="HOE62" s="2"/>
      <c r="HOG62" s="2"/>
      <c r="HOI62" s="2"/>
      <c r="HOK62" s="2"/>
      <c r="HOM62" s="2"/>
      <c r="HOO62" s="2"/>
      <c r="HOQ62" s="2"/>
      <c r="HOS62" s="2"/>
      <c r="HOU62" s="2"/>
      <c r="HOW62" s="2"/>
      <c r="HOY62" s="2"/>
      <c r="HPA62" s="2"/>
      <c r="HPC62" s="2"/>
      <c r="HPE62" s="2"/>
      <c r="HPG62" s="2"/>
      <c r="HPI62" s="2"/>
      <c r="HPK62" s="2"/>
      <c r="HPM62" s="2"/>
      <c r="HPO62" s="2"/>
      <c r="HPQ62" s="2"/>
      <c r="HPS62" s="2"/>
      <c r="HPU62" s="2"/>
      <c r="HPW62" s="2"/>
      <c r="HPY62" s="2"/>
      <c r="HQA62" s="2"/>
      <c r="HQC62" s="2"/>
      <c r="HQE62" s="2"/>
      <c r="HQG62" s="2"/>
      <c r="HQI62" s="2"/>
      <c r="HQK62" s="2"/>
      <c r="HQM62" s="2"/>
      <c r="HQO62" s="2"/>
      <c r="HQQ62" s="2"/>
      <c r="HQS62" s="2"/>
      <c r="HQU62" s="2"/>
      <c r="HQW62" s="2"/>
      <c r="HQY62" s="2"/>
      <c r="HRA62" s="2"/>
      <c r="HRC62" s="2"/>
      <c r="HRE62" s="2"/>
      <c r="HRG62" s="2"/>
      <c r="HRI62" s="2"/>
      <c r="HRK62" s="2"/>
      <c r="HRM62" s="2"/>
      <c r="HRO62" s="2"/>
      <c r="HRQ62" s="2"/>
      <c r="HRS62" s="2"/>
      <c r="HRU62" s="2"/>
      <c r="HRW62" s="2"/>
      <c r="HRY62" s="2"/>
      <c r="HSA62" s="2"/>
      <c r="HSC62" s="2"/>
      <c r="HSE62" s="2"/>
      <c r="HSG62" s="2"/>
      <c r="HSI62" s="2"/>
      <c r="HSK62" s="2"/>
      <c r="HSM62" s="2"/>
      <c r="HSO62" s="2"/>
      <c r="HSQ62" s="2"/>
      <c r="HSS62" s="2"/>
      <c r="HSU62" s="2"/>
      <c r="HSW62" s="2"/>
      <c r="HSY62" s="2"/>
      <c r="HTA62" s="2"/>
      <c r="HTC62" s="2"/>
      <c r="HTE62" s="2"/>
      <c r="HTG62" s="2"/>
      <c r="HTI62" s="2"/>
      <c r="HTK62" s="2"/>
      <c r="HTM62" s="2"/>
      <c r="HTO62" s="2"/>
      <c r="HTQ62" s="2"/>
      <c r="HTS62" s="2"/>
      <c r="HTU62" s="2"/>
      <c r="HTW62" s="2"/>
      <c r="HTY62" s="2"/>
      <c r="HUA62" s="2"/>
      <c r="HUC62" s="2"/>
      <c r="HUE62" s="2"/>
      <c r="HUG62" s="2"/>
      <c r="HUI62" s="2"/>
      <c r="HUK62" s="2"/>
      <c r="HUM62" s="2"/>
      <c r="HUO62" s="2"/>
      <c r="HUQ62" s="2"/>
      <c r="HUS62" s="2"/>
      <c r="HUU62" s="2"/>
      <c r="HUW62" s="2"/>
      <c r="HUY62" s="2"/>
      <c r="HVA62" s="2"/>
      <c r="HVC62" s="2"/>
      <c r="HVE62" s="2"/>
      <c r="HVG62" s="2"/>
      <c r="HVI62" s="2"/>
      <c r="HVK62" s="2"/>
      <c r="HVM62" s="2"/>
      <c r="HVO62" s="2"/>
      <c r="HVQ62" s="2"/>
      <c r="HVS62" s="2"/>
      <c r="HVU62" s="2"/>
      <c r="HVW62" s="2"/>
      <c r="HVY62" s="2"/>
      <c r="HWA62" s="2"/>
      <c r="HWC62" s="2"/>
      <c r="HWE62" s="2"/>
      <c r="HWG62" s="2"/>
      <c r="HWI62" s="2"/>
      <c r="HWK62" s="2"/>
      <c r="HWM62" s="2"/>
      <c r="HWO62" s="2"/>
      <c r="HWQ62" s="2"/>
      <c r="HWS62" s="2"/>
      <c r="HWU62" s="2"/>
      <c r="HWW62" s="2"/>
      <c r="HWY62" s="2"/>
      <c r="HXA62" s="2"/>
      <c r="HXC62" s="2"/>
      <c r="HXE62" s="2"/>
      <c r="HXG62" s="2"/>
      <c r="HXI62" s="2"/>
      <c r="HXK62" s="2"/>
      <c r="HXM62" s="2"/>
      <c r="HXO62" s="2"/>
      <c r="HXQ62" s="2"/>
      <c r="HXS62" s="2"/>
      <c r="HXU62" s="2"/>
      <c r="HXW62" s="2"/>
      <c r="HXY62" s="2"/>
      <c r="HYA62" s="2"/>
      <c r="HYC62" s="2"/>
      <c r="HYE62" s="2"/>
      <c r="HYG62" s="2"/>
      <c r="HYI62" s="2"/>
      <c r="HYK62" s="2"/>
      <c r="HYM62" s="2"/>
      <c r="HYO62" s="2"/>
      <c r="HYQ62" s="2"/>
      <c r="HYS62" s="2"/>
      <c r="HYU62" s="2"/>
      <c r="HYW62" s="2"/>
      <c r="HYY62" s="2"/>
      <c r="HZA62" s="2"/>
      <c r="HZC62" s="2"/>
      <c r="HZE62" s="2"/>
      <c r="HZG62" s="2"/>
      <c r="HZI62" s="2"/>
      <c r="HZK62" s="2"/>
      <c r="HZM62" s="2"/>
      <c r="HZO62" s="2"/>
      <c r="HZQ62" s="2"/>
      <c r="HZS62" s="2"/>
      <c r="HZU62" s="2"/>
      <c r="HZW62" s="2"/>
      <c r="HZY62" s="2"/>
      <c r="IAA62" s="2"/>
      <c r="IAC62" s="2"/>
      <c r="IAE62" s="2"/>
      <c r="IAG62" s="2"/>
      <c r="IAI62" s="2"/>
      <c r="IAK62" s="2"/>
      <c r="IAM62" s="2"/>
      <c r="IAO62" s="2"/>
      <c r="IAQ62" s="2"/>
      <c r="IAS62" s="2"/>
      <c r="IAU62" s="2"/>
      <c r="IAW62" s="2"/>
      <c r="IAY62" s="2"/>
      <c r="IBA62" s="2"/>
      <c r="IBC62" s="2"/>
      <c r="IBE62" s="2"/>
      <c r="IBG62" s="2"/>
      <c r="IBI62" s="2"/>
      <c r="IBK62" s="2"/>
      <c r="IBM62" s="2"/>
      <c r="IBO62" s="2"/>
      <c r="IBQ62" s="2"/>
      <c r="IBS62" s="2"/>
      <c r="IBU62" s="2"/>
      <c r="IBW62" s="2"/>
      <c r="IBY62" s="2"/>
      <c r="ICA62" s="2"/>
      <c r="ICC62" s="2"/>
      <c r="ICE62" s="2"/>
      <c r="ICG62" s="2"/>
      <c r="ICI62" s="2"/>
      <c r="ICK62" s="2"/>
      <c r="ICM62" s="2"/>
      <c r="ICO62" s="2"/>
      <c r="ICQ62" s="2"/>
      <c r="ICS62" s="2"/>
      <c r="ICU62" s="2"/>
      <c r="ICW62" s="2"/>
      <c r="ICY62" s="2"/>
      <c r="IDA62" s="2"/>
      <c r="IDC62" s="2"/>
      <c r="IDE62" s="2"/>
      <c r="IDG62" s="2"/>
      <c r="IDI62" s="2"/>
      <c r="IDK62" s="2"/>
      <c r="IDM62" s="2"/>
      <c r="IDO62" s="2"/>
      <c r="IDQ62" s="2"/>
      <c r="IDS62" s="2"/>
      <c r="IDU62" s="2"/>
      <c r="IDW62" s="2"/>
      <c r="IDY62" s="2"/>
      <c r="IEA62" s="2"/>
      <c r="IEC62" s="2"/>
      <c r="IEE62" s="2"/>
      <c r="IEG62" s="2"/>
      <c r="IEI62" s="2"/>
      <c r="IEK62" s="2"/>
      <c r="IEM62" s="2"/>
      <c r="IEO62" s="2"/>
      <c r="IEQ62" s="2"/>
      <c r="IES62" s="2"/>
      <c r="IEU62" s="2"/>
      <c r="IEW62" s="2"/>
      <c r="IEY62" s="2"/>
      <c r="IFA62" s="2"/>
      <c r="IFC62" s="2"/>
      <c r="IFE62" s="2"/>
      <c r="IFG62" s="2"/>
      <c r="IFI62" s="2"/>
      <c r="IFK62" s="2"/>
      <c r="IFM62" s="2"/>
      <c r="IFO62" s="2"/>
      <c r="IFQ62" s="2"/>
      <c r="IFS62" s="2"/>
      <c r="IFU62" s="2"/>
      <c r="IFW62" s="2"/>
      <c r="IFY62" s="2"/>
      <c r="IGA62" s="2"/>
      <c r="IGC62" s="2"/>
      <c r="IGE62" s="2"/>
      <c r="IGG62" s="2"/>
      <c r="IGI62" s="2"/>
      <c r="IGK62" s="2"/>
      <c r="IGM62" s="2"/>
      <c r="IGO62" s="2"/>
      <c r="IGQ62" s="2"/>
      <c r="IGS62" s="2"/>
      <c r="IGU62" s="2"/>
      <c r="IGW62" s="2"/>
      <c r="IGY62" s="2"/>
      <c r="IHA62" s="2"/>
      <c r="IHC62" s="2"/>
      <c r="IHE62" s="2"/>
      <c r="IHG62" s="2"/>
      <c r="IHI62" s="2"/>
      <c r="IHK62" s="2"/>
      <c r="IHM62" s="2"/>
      <c r="IHO62" s="2"/>
      <c r="IHQ62" s="2"/>
      <c r="IHS62" s="2"/>
      <c r="IHU62" s="2"/>
      <c r="IHW62" s="2"/>
      <c r="IHY62" s="2"/>
      <c r="IIA62" s="2"/>
      <c r="IIC62" s="2"/>
      <c r="IIE62" s="2"/>
      <c r="IIG62" s="2"/>
      <c r="III62" s="2"/>
      <c r="IIK62" s="2"/>
      <c r="IIM62" s="2"/>
      <c r="IIO62" s="2"/>
      <c r="IIQ62" s="2"/>
      <c r="IIS62" s="2"/>
      <c r="IIU62" s="2"/>
      <c r="IIW62" s="2"/>
      <c r="IIY62" s="2"/>
      <c r="IJA62" s="2"/>
      <c r="IJC62" s="2"/>
      <c r="IJE62" s="2"/>
      <c r="IJG62" s="2"/>
      <c r="IJI62" s="2"/>
      <c r="IJK62" s="2"/>
      <c r="IJM62" s="2"/>
      <c r="IJO62" s="2"/>
      <c r="IJQ62" s="2"/>
      <c r="IJS62" s="2"/>
      <c r="IJU62" s="2"/>
      <c r="IJW62" s="2"/>
      <c r="IJY62" s="2"/>
      <c r="IKA62" s="2"/>
      <c r="IKC62" s="2"/>
      <c r="IKE62" s="2"/>
      <c r="IKG62" s="2"/>
      <c r="IKI62" s="2"/>
      <c r="IKK62" s="2"/>
      <c r="IKM62" s="2"/>
      <c r="IKO62" s="2"/>
      <c r="IKQ62" s="2"/>
      <c r="IKS62" s="2"/>
      <c r="IKU62" s="2"/>
      <c r="IKW62" s="2"/>
      <c r="IKY62" s="2"/>
      <c r="ILA62" s="2"/>
      <c r="ILC62" s="2"/>
      <c r="ILE62" s="2"/>
      <c r="ILG62" s="2"/>
      <c r="ILI62" s="2"/>
      <c r="ILK62" s="2"/>
      <c r="ILM62" s="2"/>
      <c r="ILO62" s="2"/>
      <c r="ILQ62" s="2"/>
      <c r="ILS62" s="2"/>
      <c r="ILU62" s="2"/>
      <c r="ILW62" s="2"/>
      <c r="ILY62" s="2"/>
      <c r="IMA62" s="2"/>
      <c r="IMC62" s="2"/>
      <c r="IME62" s="2"/>
      <c r="IMG62" s="2"/>
      <c r="IMI62" s="2"/>
      <c r="IMK62" s="2"/>
      <c r="IMM62" s="2"/>
      <c r="IMO62" s="2"/>
      <c r="IMQ62" s="2"/>
      <c r="IMS62" s="2"/>
      <c r="IMU62" s="2"/>
      <c r="IMW62" s="2"/>
      <c r="IMY62" s="2"/>
      <c r="INA62" s="2"/>
      <c r="INC62" s="2"/>
      <c r="INE62" s="2"/>
      <c r="ING62" s="2"/>
      <c r="INI62" s="2"/>
      <c r="INK62" s="2"/>
      <c r="INM62" s="2"/>
      <c r="INO62" s="2"/>
      <c r="INQ62" s="2"/>
      <c r="INS62" s="2"/>
      <c r="INU62" s="2"/>
      <c r="INW62" s="2"/>
      <c r="INY62" s="2"/>
      <c r="IOA62" s="2"/>
      <c r="IOC62" s="2"/>
      <c r="IOE62" s="2"/>
      <c r="IOG62" s="2"/>
      <c r="IOI62" s="2"/>
      <c r="IOK62" s="2"/>
      <c r="IOM62" s="2"/>
      <c r="IOO62" s="2"/>
      <c r="IOQ62" s="2"/>
      <c r="IOS62" s="2"/>
      <c r="IOU62" s="2"/>
      <c r="IOW62" s="2"/>
      <c r="IOY62" s="2"/>
      <c r="IPA62" s="2"/>
      <c r="IPC62" s="2"/>
      <c r="IPE62" s="2"/>
      <c r="IPG62" s="2"/>
      <c r="IPI62" s="2"/>
      <c r="IPK62" s="2"/>
      <c r="IPM62" s="2"/>
      <c r="IPO62" s="2"/>
      <c r="IPQ62" s="2"/>
      <c r="IPS62" s="2"/>
      <c r="IPU62" s="2"/>
      <c r="IPW62" s="2"/>
      <c r="IPY62" s="2"/>
      <c r="IQA62" s="2"/>
      <c r="IQC62" s="2"/>
      <c r="IQE62" s="2"/>
      <c r="IQG62" s="2"/>
      <c r="IQI62" s="2"/>
      <c r="IQK62" s="2"/>
      <c r="IQM62" s="2"/>
      <c r="IQO62" s="2"/>
      <c r="IQQ62" s="2"/>
      <c r="IQS62" s="2"/>
      <c r="IQU62" s="2"/>
      <c r="IQW62" s="2"/>
      <c r="IQY62" s="2"/>
      <c r="IRA62" s="2"/>
      <c r="IRC62" s="2"/>
      <c r="IRE62" s="2"/>
      <c r="IRG62" s="2"/>
      <c r="IRI62" s="2"/>
      <c r="IRK62" s="2"/>
      <c r="IRM62" s="2"/>
      <c r="IRO62" s="2"/>
      <c r="IRQ62" s="2"/>
      <c r="IRS62" s="2"/>
      <c r="IRU62" s="2"/>
      <c r="IRW62" s="2"/>
      <c r="IRY62" s="2"/>
      <c r="ISA62" s="2"/>
      <c r="ISC62" s="2"/>
      <c r="ISE62" s="2"/>
      <c r="ISG62" s="2"/>
      <c r="ISI62" s="2"/>
      <c r="ISK62" s="2"/>
      <c r="ISM62" s="2"/>
      <c r="ISO62" s="2"/>
      <c r="ISQ62" s="2"/>
      <c r="ISS62" s="2"/>
      <c r="ISU62" s="2"/>
      <c r="ISW62" s="2"/>
      <c r="ISY62" s="2"/>
      <c r="ITA62" s="2"/>
      <c r="ITC62" s="2"/>
      <c r="ITE62" s="2"/>
      <c r="ITG62" s="2"/>
      <c r="ITI62" s="2"/>
      <c r="ITK62" s="2"/>
      <c r="ITM62" s="2"/>
      <c r="ITO62" s="2"/>
      <c r="ITQ62" s="2"/>
      <c r="ITS62" s="2"/>
      <c r="ITU62" s="2"/>
      <c r="ITW62" s="2"/>
      <c r="ITY62" s="2"/>
      <c r="IUA62" s="2"/>
      <c r="IUC62" s="2"/>
      <c r="IUE62" s="2"/>
      <c r="IUG62" s="2"/>
      <c r="IUI62" s="2"/>
      <c r="IUK62" s="2"/>
      <c r="IUM62" s="2"/>
      <c r="IUO62" s="2"/>
      <c r="IUQ62" s="2"/>
      <c r="IUS62" s="2"/>
      <c r="IUU62" s="2"/>
      <c r="IUW62" s="2"/>
      <c r="IUY62" s="2"/>
      <c r="IVA62" s="2"/>
      <c r="IVC62" s="2"/>
      <c r="IVE62" s="2"/>
      <c r="IVG62" s="2"/>
      <c r="IVI62" s="2"/>
      <c r="IVK62" s="2"/>
      <c r="IVM62" s="2"/>
      <c r="IVO62" s="2"/>
      <c r="IVQ62" s="2"/>
      <c r="IVS62" s="2"/>
      <c r="IVU62" s="2"/>
      <c r="IVW62" s="2"/>
      <c r="IVY62" s="2"/>
      <c r="IWA62" s="2"/>
      <c r="IWC62" s="2"/>
      <c r="IWE62" s="2"/>
      <c r="IWG62" s="2"/>
      <c r="IWI62" s="2"/>
      <c r="IWK62" s="2"/>
      <c r="IWM62" s="2"/>
      <c r="IWO62" s="2"/>
      <c r="IWQ62" s="2"/>
      <c r="IWS62" s="2"/>
      <c r="IWU62" s="2"/>
      <c r="IWW62" s="2"/>
      <c r="IWY62" s="2"/>
      <c r="IXA62" s="2"/>
      <c r="IXC62" s="2"/>
      <c r="IXE62" s="2"/>
      <c r="IXG62" s="2"/>
      <c r="IXI62" s="2"/>
      <c r="IXK62" s="2"/>
      <c r="IXM62" s="2"/>
      <c r="IXO62" s="2"/>
      <c r="IXQ62" s="2"/>
      <c r="IXS62" s="2"/>
      <c r="IXU62" s="2"/>
      <c r="IXW62" s="2"/>
      <c r="IXY62" s="2"/>
      <c r="IYA62" s="2"/>
      <c r="IYC62" s="2"/>
      <c r="IYE62" s="2"/>
      <c r="IYG62" s="2"/>
      <c r="IYI62" s="2"/>
      <c r="IYK62" s="2"/>
      <c r="IYM62" s="2"/>
      <c r="IYO62" s="2"/>
      <c r="IYQ62" s="2"/>
      <c r="IYS62" s="2"/>
      <c r="IYU62" s="2"/>
      <c r="IYW62" s="2"/>
      <c r="IYY62" s="2"/>
      <c r="IZA62" s="2"/>
      <c r="IZC62" s="2"/>
      <c r="IZE62" s="2"/>
      <c r="IZG62" s="2"/>
      <c r="IZI62" s="2"/>
      <c r="IZK62" s="2"/>
      <c r="IZM62" s="2"/>
      <c r="IZO62" s="2"/>
      <c r="IZQ62" s="2"/>
      <c r="IZS62" s="2"/>
      <c r="IZU62" s="2"/>
      <c r="IZW62" s="2"/>
      <c r="IZY62" s="2"/>
      <c r="JAA62" s="2"/>
      <c r="JAC62" s="2"/>
      <c r="JAE62" s="2"/>
      <c r="JAG62" s="2"/>
      <c r="JAI62" s="2"/>
      <c r="JAK62" s="2"/>
      <c r="JAM62" s="2"/>
      <c r="JAO62" s="2"/>
      <c r="JAQ62" s="2"/>
      <c r="JAS62" s="2"/>
      <c r="JAU62" s="2"/>
      <c r="JAW62" s="2"/>
      <c r="JAY62" s="2"/>
      <c r="JBA62" s="2"/>
      <c r="JBC62" s="2"/>
      <c r="JBE62" s="2"/>
      <c r="JBG62" s="2"/>
      <c r="JBI62" s="2"/>
      <c r="JBK62" s="2"/>
      <c r="JBM62" s="2"/>
      <c r="JBO62" s="2"/>
      <c r="JBQ62" s="2"/>
      <c r="JBS62" s="2"/>
      <c r="JBU62" s="2"/>
      <c r="JBW62" s="2"/>
      <c r="JBY62" s="2"/>
      <c r="JCA62" s="2"/>
      <c r="JCC62" s="2"/>
      <c r="JCE62" s="2"/>
      <c r="JCG62" s="2"/>
      <c r="JCI62" s="2"/>
      <c r="JCK62" s="2"/>
      <c r="JCM62" s="2"/>
      <c r="JCO62" s="2"/>
      <c r="JCQ62" s="2"/>
      <c r="JCS62" s="2"/>
      <c r="JCU62" s="2"/>
      <c r="JCW62" s="2"/>
      <c r="JCY62" s="2"/>
      <c r="JDA62" s="2"/>
      <c r="JDC62" s="2"/>
      <c r="JDE62" s="2"/>
      <c r="JDG62" s="2"/>
      <c r="JDI62" s="2"/>
      <c r="JDK62" s="2"/>
      <c r="JDM62" s="2"/>
      <c r="JDO62" s="2"/>
      <c r="JDQ62" s="2"/>
      <c r="JDS62" s="2"/>
      <c r="JDU62" s="2"/>
      <c r="JDW62" s="2"/>
      <c r="JDY62" s="2"/>
      <c r="JEA62" s="2"/>
      <c r="JEC62" s="2"/>
      <c r="JEE62" s="2"/>
      <c r="JEG62" s="2"/>
      <c r="JEI62" s="2"/>
      <c r="JEK62" s="2"/>
      <c r="JEM62" s="2"/>
      <c r="JEO62" s="2"/>
      <c r="JEQ62" s="2"/>
      <c r="JES62" s="2"/>
      <c r="JEU62" s="2"/>
      <c r="JEW62" s="2"/>
      <c r="JEY62" s="2"/>
      <c r="JFA62" s="2"/>
      <c r="JFC62" s="2"/>
      <c r="JFE62" s="2"/>
      <c r="JFG62" s="2"/>
      <c r="JFI62" s="2"/>
      <c r="JFK62" s="2"/>
      <c r="JFM62" s="2"/>
      <c r="JFO62" s="2"/>
      <c r="JFQ62" s="2"/>
      <c r="JFS62" s="2"/>
      <c r="JFU62" s="2"/>
      <c r="JFW62" s="2"/>
      <c r="JFY62" s="2"/>
      <c r="JGA62" s="2"/>
      <c r="JGC62" s="2"/>
      <c r="JGE62" s="2"/>
      <c r="JGG62" s="2"/>
      <c r="JGI62" s="2"/>
      <c r="JGK62" s="2"/>
      <c r="JGM62" s="2"/>
      <c r="JGO62" s="2"/>
      <c r="JGQ62" s="2"/>
      <c r="JGS62" s="2"/>
      <c r="JGU62" s="2"/>
      <c r="JGW62" s="2"/>
      <c r="JGY62" s="2"/>
      <c r="JHA62" s="2"/>
      <c r="JHC62" s="2"/>
      <c r="JHE62" s="2"/>
      <c r="JHG62" s="2"/>
      <c r="JHI62" s="2"/>
      <c r="JHK62" s="2"/>
      <c r="JHM62" s="2"/>
      <c r="JHO62" s="2"/>
      <c r="JHQ62" s="2"/>
      <c r="JHS62" s="2"/>
      <c r="JHU62" s="2"/>
      <c r="JHW62" s="2"/>
      <c r="JHY62" s="2"/>
      <c r="JIA62" s="2"/>
      <c r="JIC62" s="2"/>
      <c r="JIE62" s="2"/>
      <c r="JIG62" s="2"/>
      <c r="JII62" s="2"/>
      <c r="JIK62" s="2"/>
      <c r="JIM62" s="2"/>
      <c r="JIO62" s="2"/>
      <c r="JIQ62" s="2"/>
      <c r="JIS62" s="2"/>
      <c r="JIU62" s="2"/>
      <c r="JIW62" s="2"/>
      <c r="JIY62" s="2"/>
      <c r="JJA62" s="2"/>
      <c r="JJC62" s="2"/>
      <c r="JJE62" s="2"/>
      <c r="JJG62" s="2"/>
      <c r="JJI62" s="2"/>
      <c r="JJK62" s="2"/>
      <c r="JJM62" s="2"/>
      <c r="JJO62" s="2"/>
      <c r="JJQ62" s="2"/>
      <c r="JJS62" s="2"/>
      <c r="JJU62" s="2"/>
      <c r="JJW62" s="2"/>
      <c r="JJY62" s="2"/>
      <c r="JKA62" s="2"/>
      <c r="JKC62" s="2"/>
      <c r="JKE62" s="2"/>
      <c r="JKG62" s="2"/>
      <c r="JKI62" s="2"/>
      <c r="JKK62" s="2"/>
      <c r="JKM62" s="2"/>
      <c r="JKO62" s="2"/>
      <c r="JKQ62" s="2"/>
      <c r="JKS62" s="2"/>
      <c r="JKU62" s="2"/>
      <c r="JKW62" s="2"/>
      <c r="JKY62" s="2"/>
      <c r="JLA62" s="2"/>
      <c r="JLC62" s="2"/>
      <c r="JLE62" s="2"/>
      <c r="JLG62" s="2"/>
      <c r="JLI62" s="2"/>
      <c r="JLK62" s="2"/>
      <c r="JLM62" s="2"/>
      <c r="JLO62" s="2"/>
      <c r="JLQ62" s="2"/>
      <c r="JLS62" s="2"/>
      <c r="JLU62" s="2"/>
      <c r="JLW62" s="2"/>
      <c r="JLY62" s="2"/>
      <c r="JMA62" s="2"/>
      <c r="JMC62" s="2"/>
      <c r="JME62" s="2"/>
      <c r="JMG62" s="2"/>
      <c r="JMI62" s="2"/>
      <c r="JMK62" s="2"/>
      <c r="JMM62" s="2"/>
      <c r="JMO62" s="2"/>
      <c r="JMQ62" s="2"/>
      <c r="JMS62" s="2"/>
      <c r="JMU62" s="2"/>
      <c r="JMW62" s="2"/>
      <c r="JMY62" s="2"/>
      <c r="JNA62" s="2"/>
      <c r="JNC62" s="2"/>
      <c r="JNE62" s="2"/>
      <c r="JNG62" s="2"/>
      <c r="JNI62" s="2"/>
      <c r="JNK62" s="2"/>
      <c r="JNM62" s="2"/>
      <c r="JNO62" s="2"/>
      <c r="JNQ62" s="2"/>
      <c r="JNS62" s="2"/>
      <c r="JNU62" s="2"/>
      <c r="JNW62" s="2"/>
      <c r="JNY62" s="2"/>
      <c r="JOA62" s="2"/>
      <c r="JOC62" s="2"/>
      <c r="JOE62" s="2"/>
      <c r="JOG62" s="2"/>
      <c r="JOI62" s="2"/>
      <c r="JOK62" s="2"/>
      <c r="JOM62" s="2"/>
      <c r="JOO62" s="2"/>
      <c r="JOQ62" s="2"/>
      <c r="JOS62" s="2"/>
      <c r="JOU62" s="2"/>
      <c r="JOW62" s="2"/>
      <c r="JOY62" s="2"/>
      <c r="JPA62" s="2"/>
      <c r="JPC62" s="2"/>
      <c r="JPE62" s="2"/>
      <c r="JPG62" s="2"/>
      <c r="JPI62" s="2"/>
      <c r="JPK62" s="2"/>
      <c r="JPM62" s="2"/>
      <c r="JPO62" s="2"/>
      <c r="JPQ62" s="2"/>
      <c r="JPS62" s="2"/>
      <c r="JPU62" s="2"/>
      <c r="JPW62" s="2"/>
      <c r="JPY62" s="2"/>
      <c r="JQA62" s="2"/>
      <c r="JQC62" s="2"/>
      <c r="JQE62" s="2"/>
      <c r="JQG62" s="2"/>
      <c r="JQI62" s="2"/>
      <c r="JQK62" s="2"/>
      <c r="JQM62" s="2"/>
      <c r="JQO62" s="2"/>
      <c r="JQQ62" s="2"/>
      <c r="JQS62" s="2"/>
      <c r="JQU62" s="2"/>
      <c r="JQW62" s="2"/>
      <c r="JQY62" s="2"/>
      <c r="JRA62" s="2"/>
      <c r="JRC62" s="2"/>
      <c r="JRE62" s="2"/>
      <c r="JRG62" s="2"/>
      <c r="JRI62" s="2"/>
      <c r="JRK62" s="2"/>
      <c r="JRM62" s="2"/>
      <c r="JRO62" s="2"/>
      <c r="JRQ62" s="2"/>
      <c r="JRS62" s="2"/>
      <c r="JRU62" s="2"/>
      <c r="JRW62" s="2"/>
      <c r="JRY62" s="2"/>
      <c r="JSA62" s="2"/>
      <c r="JSC62" s="2"/>
      <c r="JSE62" s="2"/>
      <c r="JSG62" s="2"/>
      <c r="JSI62" s="2"/>
      <c r="JSK62" s="2"/>
      <c r="JSM62" s="2"/>
      <c r="JSO62" s="2"/>
      <c r="JSQ62" s="2"/>
      <c r="JSS62" s="2"/>
      <c r="JSU62" s="2"/>
      <c r="JSW62" s="2"/>
      <c r="JSY62" s="2"/>
      <c r="JTA62" s="2"/>
      <c r="JTC62" s="2"/>
      <c r="JTE62" s="2"/>
      <c r="JTG62" s="2"/>
      <c r="JTI62" s="2"/>
      <c r="JTK62" s="2"/>
      <c r="JTM62" s="2"/>
      <c r="JTO62" s="2"/>
      <c r="JTQ62" s="2"/>
      <c r="JTS62" s="2"/>
      <c r="JTU62" s="2"/>
      <c r="JTW62" s="2"/>
      <c r="JTY62" s="2"/>
      <c r="JUA62" s="2"/>
      <c r="JUC62" s="2"/>
      <c r="JUE62" s="2"/>
      <c r="JUG62" s="2"/>
      <c r="JUI62" s="2"/>
      <c r="JUK62" s="2"/>
      <c r="JUM62" s="2"/>
      <c r="JUO62" s="2"/>
      <c r="JUQ62" s="2"/>
      <c r="JUS62" s="2"/>
      <c r="JUU62" s="2"/>
      <c r="JUW62" s="2"/>
      <c r="JUY62" s="2"/>
      <c r="JVA62" s="2"/>
      <c r="JVC62" s="2"/>
      <c r="JVE62" s="2"/>
      <c r="JVG62" s="2"/>
      <c r="JVI62" s="2"/>
      <c r="JVK62" s="2"/>
      <c r="JVM62" s="2"/>
      <c r="JVO62" s="2"/>
      <c r="JVQ62" s="2"/>
      <c r="JVS62" s="2"/>
      <c r="JVU62" s="2"/>
      <c r="JVW62" s="2"/>
      <c r="JVY62" s="2"/>
      <c r="JWA62" s="2"/>
      <c r="JWC62" s="2"/>
      <c r="JWE62" s="2"/>
      <c r="JWG62" s="2"/>
      <c r="JWI62" s="2"/>
      <c r="JWK62" s="2"/>
      <c r="JWM62" s="2"/>
      <c r="JWO62" s="2"/>
      <c r="JWQ62" s="2"/>
      <c r="JWS62" s="2"/>
      <c r="JWU62" s="2"/>
      <c r="JWW62" s="2"/>
      <c r="JWY62" s="2"/>
      <c r="JXA62" s="2"/>
      <c r="JXC62" s="2"/>
      <c r="JXE62" s="2"/>
      <c r="JXG62" s="2"/>
      <c r="JXI62" s="2"/>
      <c r="JXK62" s="2"/>
      <c r="JXM62" s="2"/>
      <c r="JXO62" s="2"/>
      <c r="JXQ62" s="2"/>
      <c r="JXS62" s="2"/>
      <c r="JXU62" s="2"/>
      <c r="JXW62" s="2"/>
      <c r="JXY62" s="2"/>
      <c r="JYA62" s="2"/>
      <c r="JYC62" s="2"/>
      <c r="JYE62" s="2"/>
      <c r="JYG62" s="2"/>
      <c r="JYI62" s="2"/>
      <c r="JYK62" s="2"/>
      <c r="JYM62" s="2"/>
      <c r="JYO62" s="2"/>
      <c r="JYQ62" s="2"/>
      <c r="JYS62" s="2"/>
      <c r="JYU62" s="2"/>
      <c r="JYW62" s="2"/>
      <c r="JYY62" s="2"/>
      <c r="JZA62" s="2"/>
      <c r="JZC62" s="2"/>
      <c r="JZE62" s="2"/>
      <c r="JZG62" s="2"/>
      <c r="JZI62" s="2"/>
      <c r="JZK62" s="2"/>
      <c r="JZM62" s="2"/>
      <c r="JZO62" s="2"/>
      <c r="JZQ62" s="2"/>
      <c r="JZS62" s="2"/>
      <c r="JZU62" s="2"/>
      <c r="JZW62" s="2"/>
      <c r="JZY62" s="2"/>
      <c r="KAA62" s="2"/>
      <c r="KAC62" s="2"/>
      <c r="KAE62" s="2"/>
      <c r="KAG62" s="2"/>
      <c r="KAI62" s="2"/>
      <c r="KAK62" s="2"/>
      <c r="KAM62" s="2"/>
      <c r="KAO62" s="2"/>
      <c r="KAQ62" s="2"/>
      <c r="KAS62" s="2"/>
      <c r="KAU62" s="2"/>
      <c r="KAW62" s="2"/>
      <c r="KAY62" s="2"/>
      <c r="KBA62" s="2"/>
      <c r="KBC62" s="2"/>
      <c r="KBE62" s="2"/>
      <c r="KBG62" s="2"/>
      <c r="KBI62" s="2"/>
      <c r="KBK62" s="2"/>
      <c r="KBM62" s="2"/>
      <c r="KBO62" s="2"/>
      <c r="KBQ62" s="2"/>
      <c r="KBS62" s="2"/>
      <c r="KBU62" s="2"/>
      <c r="KBW62" s="2"/>
      <c r="KBY62" s="2"/>
      <c r="KCA62" s="2"/>
      <c r="KCC62" s="2"/>
      <c r="KCE62" s="2"/>
      <c r="KCG62" s="2"/>
      <c r="KCI62" s="2"/>
      <c r="KCK62" s="2"/>
      <c r="KCM62" s="2"/>
      <c r="KCO62" s="2"/>
      <c r="KCQ62" s="2"/>
      <c r="KCS62" s="2"/>
      <c r="KCU62" s="2"/>
      <c r="KCW62" s="2"/>
      <c r="KCY62" s="2"/>
      <c r="KDA62" s="2"/>
      <c r="KDC62" s="2"/>
      <c r="KDE62" s="2"/>
      <c r="KDG62" s="2"/>
      <c r="KDI62" s="2"/>
      <c r="KDK62" s="2"/>
      <c r="KDM62" s="2"/>
      <c r="KDO62" s="2"/>
      <c r="KDQ62" s="2"/>
      <c r="KDS62" s="2"/>
      <c r="KDU62" s="2"/>
      <c r="KDW62" s="2"/>
      <c r="KDY62" s="2"/>
      <c r="KEA62" s="2"/>
      <c r="KEC62" s="2"/>
      <c r="KEE62" s="2"/>
      <c r="KEG62" s="2"/>
      <c r="KEI62" s="2"/>
      <c r="KEK62" s="2"/>
      <c r="KEM62" s="2"/>
      <c r="KEO62" s="2"/>
      <c r="KEQ62" s="2"/>
      <c r="KES62" s="2"/>
      <c r="KEU62" s="2"/>
      <c r="KEW62" s="2"/>
      <c r="KEY62" s="2"/>
      <c r="KFA62" s="2"/>
      <c r="KFC62" s="2"/>
      <c r="KFE62" s="2"/>
      <c r="KFG62" s="2"/>
      <c r="KFI62" s="2"/>
      <c r="KFK62" s="2"/>
      <c r="KFM62" s="2"/>
      <c r="KFO62" s="2"/>
      <c r="KFQ62" s="2"/>
      <c r="KFS62" s="2"/>
      <c r="KFU62" s="2"/>
      <c r="KFW62" s="2"/>
      <c r="KFY62" s="2"/>
      <c r="KGA62" s="2"/>
      <c r="KGC62" s="2"/>
      <c r="KGE62" s="2"/>
      <c r="KGG62" s="2"/>
      <c r="KGI62" s="2"/>
      <c r="KGK62" s="2"/>
      <c r="KGM62" s="2"/>
      <c r="KGO62" s="2"/>
      <c r="KGQ62" s="2"/>
      <c r="KGS62" s="2"/>
      <c r="KGU62" s="2"/>
      <c r="KGW62" s="2"/>
      <c r="KGY62" s="2"/>
      <c r="KHA62" s="2"/>
      <c r="KHC62" s="2"/>
      <c r="KHE62" s="2"/>
      <c r="KHG62" s="2"/>
      <c r="KHI62" s="2"/>
      <c r="KHK62" s="2"/>
      <c r="KHM62" s="2"/>
      <c r="KHO62" s="2"/>
      <c r="KHQ62" s="2"/>
      <c r="KHS62" s="2"/>
      <c r="KHU62" s="2"/>
      <c r="KHW62" s="2"/>
      <c r="KHY62" s="2"/>
      <c r="KIA62" s="2"/>
      <c r="KIC62" s="2"/>
      <c r="KIE62" s="2"/>
      <c r="KIG62" s="2"/>
      <c r="KII62" s="2"/>
      <c r="KIK62" s="2"/>
      <c r="KIM62" s="2"/>
      <c r="KIO62" s="2"/>
      <c r="KIQ62" s="2"/>
      <c r="KIS62" s="2"/>
      <c r="KIU62" s="2"/>
      <c r="KIW62" s="2"/>
      <c r="KIY62" s="2"/>
      <c r="KJA62" s="2"/>
      <c r="KJC62" s="2"/>
      <c r="KJE62" s="2"/>
      <c r="KJG62" s="2"/>
      <c r="KJI62" s="2"/>
      <c r="KJK62" s="2"/>
      <c r="KJM62" s="2"/>
      <c r="KJO62" s="2"/>
      <c r="KJQ62" s="2"/>
      <c r="KJS62" s="2"/>
      <c r="KJU62" s="2"/>
      <c r="KJW62" s="2"/>
      <c r="KJY62" s="2"/>
      <c r="KKA62" s="2"/>
      <c r="KKC62" s="2"/>
      <c r="KKE62" s="2"/>
      <c r="KKG62" s="2"/>
      <c r="KKI62" s="2"/>
      <c r="KKK62" s="2"/>
      <c r="KKM62" s="2"/>
      <c r="KKO62" s="2"/>
      <c r="KKQ62" s="2"/>
      <c r="KKS62" s="2"/>
      <c r="KKU62" s="2"/>
      <c r="KKW62" s="2"/>
      <c r="KKY62" s="2"/>
      <c r="KLA62" s="2"/>
      <c r="KLC62" s="2"/>
      <c r="KLE62" s="2"/>
      <c r="KLG62" s="2"/>
      <c r="KLI62" s="2"/>
      <c r="KLK62" s="2"/>
      <c r="KLM62" s="2"/>
      <c r="KLO62" s="2"/>
      <c r="KLQ62" s="2"/>
      <c r="KLS62" s="2"/>
      <c r="KLU62" s="2"/>
      <c r="KLW62" s="2"/>
      <c r="KLY62" s="2"/>
      <c r="KMA62" s="2"/>
      <c r="KMC62" s="2"/>
      <c r="KME62" s="2"/>
      <c r="KMG62" s="2"/>
      <c r="KMI62" s="2"/>
      <c r="KMK62" s="2"/>
      <c r="KMM62" s="2"/>
      <c r="KMO62" s="2"/>
      <c r="KMQ62" s="2"/>
      <c r="KMS62" s="2"/>
      <c r="KMU62" s="2"/>
      <c r="KMW62" s="2"/>
      <c r="KMY62" s="2"/>
      <c r="KNA62" s="2"/>
      <c r="KNC62" s="2"/>
      <c r="KNE62" s="2"/>
      <c r="KNG62" s="2"/>
      <c r="KNI62" s="2"/>
      <c r="KNK62" s="2"/>
      <c r="KNM62" s="2"/>
      <c r="KNO62" s="2"/>
      <c r="KNQ62" s="2"/>
      <c r="KNS62" s="2"/>
      <c r="KNU62" s="2"/>
      <c r="KNW62" s="2"/>
      <c r="KNY62" s="2"/>
      <c r="KOA62" s="2"/>
      <c r="KOC62" s="2"/>
      <c r="KOE62" s="2"/>
      <c r="KOG62" s="2"/>
      <c r="KOI62" s="2"/>
      <c r="KOK62" s="2"/>
      <c r="KOM62" s="2"/>
      <c r="KOO62" s="2"/>
      <c r="KOQ62" s="2"/>
      <c r="KOS62" s="2"/>
      <c r="KOU62" s="2"/>
      <c r="KOW62" s="2"/>
      <c r="KOY62" s="2"/>
      <c r="KPA62" s="2"/>
      <c r="KPC62" s="2"/>
      <c r="KPE62" s="2"/>
      <c r="KPG62" s="2"/>
      <c r="KPI62" s="2"/>
      <c r="KPK62" s="2"/>
      <c r="KPM62" s="2"/>
      <c r="KPO62" s="2"/>
      <c r="KPQ62" s="2"/>
      <c r="KPS62" s="2"/>
      <c r="KPU62" s="2"/>
      <c r="KPW62" s="2"/>
      <c r="KPY62" s="2"/>
      <c r="KQA62" s="2"/>
      <c r="KQC62" s="2"/>
      <c r="KQE62" s="2"/>
      <c r="KQG62" s="2"/>
      <c r="KQI62" s="2"/>
      <c r="KQK62" s="2"/>
      <c r="KQM62" s="2"/>
      <c r="KQO62" s="2"/>
      <c r="KQQ62" s="2"/>
      <c r="KQS62" s="2"/>
      <c r="KQU62" s="2"/>
      <c r="KQW62" s="2"/>
      <c r="KQY62" s="2"/>
      <c r="KRA62" s="2"/>
      <c r="KRC62" s="2"/>
      <c r="KRE62" s="2"/>
      <c r="KRG62" s="2"/>
      <c r="KRI62" s="2"/>
      <c r="KRK62" s="2"/>
      <c r="KRM62" s="2"/>
      <c r="KRO62" s="2"/>
      <c r="KRQ62" s="2"/>
      <c r="KRS62" s="2"/>
      <c r="KRU62" s="2"/>
      <c r="KRW62" s="2"/>
      <c r="KRY62" s="2"/>
      <c r="KSA62" s="2"/>
      <c r="KSC62" s="2"/>
      <c r="KSE62" s="2"/>
      <c r="KSG62" s="2"/>
      <c r="KSI62" s="2"/>
      <c r="KSK62" s="2"/>
      <c r="KSM62" s="2"/>
      <c r="KSO62" s="2"/>
      <c r="KSQ62" s="2"/>
      <c r="KSS62" s="2"/>
      <c r="KSU62" s="2"/>
      <c r="KSW62" s="2"/>
      <c r="KSY62" s="2"/>
      <c r="KTA62" s="2"/>
      <c r="KTC62" s="2"/>
      <c r="KTE62" s="2"/>
      <c r="KTG62" s="2"/>
      <c r="KTI62" s="2"/>
      <c r="KTK62" s="2"/>
      <c r="KTM62" s="2"/>
      <c r="KTO62" s="2"/>
      <c r="KTQ62" s="2"/>
      <c r="KTS62" s="2"/>
      <c r="KTU62" s="2"/>
      <c r="KTW62" s="2"/>
      <c r="KTY62" s="2"/>
      <c r="KUA62" s="2"/>
      <c r="KUC62" s="2"/>
      <c r="KUE62" s="2"/>
      <c r="KUG62" s="2"/>
      <c r="KUI62" s="2"/>
      <c r="KUK62" s="2"/>
      <c r="KUM62" s="2"/>
      <c r="KUO62" s="2"/>
      <c r="KUQ62" s="2"/>
      <c r="KUS62" s="2"/>
      <c r="KUU62" s="2"/>
      <c r="KUW62" s="2"/>
      <c r="KUY62" s="2"/>
      <c r="KVA62" s="2"/>
      <c r="KVC62" s="2"/>
      <c r="KVE62" s="2"/>
      <c r="KVG62" s="2"/>
      <c r="KVI62" s="2"/>
      <c r="KVK62" s="2"/>
      <c r="KVM62" s="2"/>
      <c r="KVO62" s="2"/>
      <c r="KVQ62" s="2"/>
      <c r="KVS62" s="2"/>
      <c r="KVU62" s="2"/>
      <c r="KVW62" s="2"/>
      <c r="KVY62" s="2"/>
      <c r="KWA62" s="2"/>
      <c r="KWC62" s="2"/>
      <c r="KWE62" s="2"/>
      <c r="KWG62" s="2"/>
      <c r="KWI62" s="2"/>
      <c r="KWK62" s="2"/>
      <c r="KWM62" s="2"/>
      <c r="KWO62" s="2"/>
      <c r="KWQ62" s="2"/>
      <c r="KWS62" s="2"/>
      <c r="KWU62" s="2"/>
      <c r="KWW62" s="2"/>
      <c r="KWY62" s="2"/>
      <c r="KXA62" s="2"/>
      <c r="KXC62" s="2"/>
      <c r="KXE62" s="2"/>
      <c r="KXG62" s="2"/>
      <c r="KXI62" s="2"/>
      <c r="KXK62" s="2"/>
      <c r="KXM62" s="2"/>
      <c r="KXO62" s="2"/>
      <c r="KXQ62" s="2"/>
      <c r="KXS62" s="2"/>
      <c r="KXU62" s="2"/>
      <c r="KXW62" s="2"/>
      <c r="KXY62" s="2"/>
      <c r="KYA62" s="2"/>
      <c r="KYC62" s="2"/>
      <c r="KYE62" s="2"/>
      <c r="KYG62" s="2"/>
      <c r="KYI62" s="2"/>
      <c r="KYK62" s="2"/>
      <c r="KYM62" s="2"/>
      <c r="KYO62" s="2"/>
      <c r="KYQ62" s="2"/>
      <c r="KYS62" s="2"/>
      <c r="KYU62" s="2"/>
      <c r="KYW62" s="2"/>
      <c r="KYY62" s="2"/>
      <c r="KZA62" s="2"/>
      <c r="KZC62" s="2"/>
      <c r="KZE62" s="2"/>
      <c r="KZG62" s="2"/>
      <c r="KZI62" s="2"/>
      <c r="KZK62" s="2"/>
      <c r="KZM62" s="2"/>
      <c r="KZO62" s="2"/>
      <c r="KZQ62" s="2"/>
      <c r="KZS62" s="2"/>
      <c r="KZU62" s="2"/>
      <c r="KZW62" s="2"/>
      <c r="KZY62" s="2"/>
      <c r="LAA62" s="2"/>
      <c r="LAC62" s="2"/>
      <c r="LAE62" s="2"/>
      <c r="LAG62" s="2"/>
      <c r="LAI62" s="2"/>
      <c r="LAK62" s="2"/>
      <c r="LAM62" s="2"/>
      <c r="LAO62" s="2"/>
      <c r="LAQ62" s="2"/>
      <c r="LAS62" s="2"/>
      <c r="LAU62" s="2"/>
      <c r="LAW62" s="2"/>
      <c r="LAY62" s="2"/>
      <c r="LBA62" s="2"/>
      <c r="LBC62" s="2"/>
      <c r="LBE62" s="2"/>
      <c r="LBG62" s="2"/>
      <c r="LBI62" s="2"/>
      <c r="LBK62" s="2"/>
      <c r="LBM62" s="2"/>
      <c r="LBO62" s="2"/>
      <c r="LBQ62" s="2"/>
      <c r="LBS62" s="2"/>
      <c r="LBU62" s="2"/>
      <c r="LBW62" s="2"/>
      <c r="LBY62" s="2"/>
      <c r="LCA62" s="2"/>
      <c r="LCC62" s="2"/>
      <c r="LCE62" s="2"/>
      <c r="LCG62" s="2"/>
      <c r="LCI62" s="2"/>
      <c r="LCK62" s="2"/>
      <c r="LCM62" s="2"/>
      <c r="LCO62" s="2"/>
      <c r="LCQ62" s="2"/>
      <c r="LCS62" s="2"/>
      <c r="LCU62" s="2"/>
      <c r="LCW62" s="2"/>
      <c r="LCY62" s="2"/>
      <c r="LDA62" s="2"/>
      <c r="LDC62" s="2"/>
      <c r="LDE62" s="2"/>
      <c r="LDG62" s="2"/>
      <c r="LDI62" s="2"/>
      <c r="LDK62" s="2"/>
      <c r="LDM62" s="2"/>
      <c r="LDO62" s="2"/>
      <c r="LDQ62" s="2"/>
      <c r="LDS62" s="2"/>
      <c r="LDU62" s="2"/>
      <c r="LDW62" s="2"/>
      <c r="LDY62" s="2"/>
      <c r="LEA62" s="2"/>
      <c r="LEC62" s="2"/>
      <c r="LEE62" s="2"/>
      <c r="LEG62" s="2"/>
      <c r="LEI62" s="2"/>
      <c r="LEK62" s="2"/>
      <c r="LEM62" s="2"/>
      <c r="LEO62" s="2"/>
      <c r="LEQ62" s="2"/>
      <c r="LES62" s="2"/>
      <c r="LEU62" s="2"/>
      <c r="LEW62" s="2"/>
      <c r="LEY62" s="2"/>
      <c r="LFA62" s="2"/>
      <c r="LFC62" s="2"/>
      <c r="LFE62" s="2"/>
      <c r="LFG62" s="2"/>
      <c r="LFI62" s="2"/>
      <c r="LFK62" s="2"/>
      <c r="LFM62" s="2"/>
      <c r="LFO62" s="2"/>
      <c r="LFQ62" s="2"/>
      <c r="LFS62" s="2"/>
      <c r="LFU62" s="2"/>
      <c r="LFW62" s="2"/>
      <c r="LFY62" s="2"/>
      <c r="LGA62" s="2"/>
      <c r="LGC62" s="2"/>
      <c r="LGE62" s="2"/>
      <c r="LGG62" s="2"/>
      <c r="LGI62" s="2"/>
      <c r="LGK62" s="2"/>
      <c r="LGM62" s="2"/>
      <c r="LGO62" s="2"/>
      <c r="LGQ62" s="2"/>
      <c r="LGS62" s="2"/>
      <c r="LGU62" s="2"/>
      <c r="LGW62" s="2"/>
      <c r="LGY62" s="2"/>
      <c r="LHA62" s="2"/>
      <c r="LHC62" s="2"/>
      <c r="LHE62" s="2"/>
      <c r="LHG62" s="2"/>
      <c r="LHI62" s="2"/>
      <c r="LHK62" s="2"/>
      <c r="LHM62" s="2"/>
      <c r="LHO62" s="2"/>
      <c r="LHQ62" s="2"/>
      <c r="LHS62" s="2"/>
      <c r="LHU62" s="2"/>
      <c r="LHW62" s="2"/>
      <c r="LHY62" s="2"/>
      <c r="LIA62" s="2"/>
      <c r="LIC62" s="2"/>
      <c r="LIE62" s="2"/>
      <c r="LIG62" s="2"/>
      <c r="LII62" s="2"/>
      <c r="LIK62" s="2"/>
      <c r="LIM62" s="2"/>
      <c r="LIO62" s="2"/>
      <c r="LIQ62" s="2"/>
      <c r="LIS62" s="2"/>
      <c r="LIU62" s="2"/>
      <c r="LIW62" s="2"/>
      <c r="LIY62" s="2"/>
      <c r="LJA62" s="2"/>
      <c r="LJC62" s="2"/>
      <c r="LJE62" s="2"/>
      <c r="LJG62" s="2"/>
      <c r="LJI62" s="2"/>
      <c r="LJK62" s="2"/>
      <c r="LJM62" s="2"/>
      <c r="LJO62" s="2"/>
      <c r="LJQ62" s="2"/>
      <c r="LJS62" s="2"/>
      <c r="LJU62" s="2"/>
      <c r="LJW62" s="2"/>
      <c r="LJY62" s="2"/>
      <c r="LKA62" s="2"/>
      <c r="LKC62" s="2"/>
      <c r="LKE62" s="2"/>
      <c r="LKG62" s="2"/>
      <c r="LKI62" s="2"/>
      <c r="LKK62" s="2"/>
      <c r="LKM62" s="2"/>
      <c r="LKO62" s="2"/>
      <c r="LKQ62" s="2"/>
      <c r="LKS62" s="2"/>
      <c r="LKU62" s="2"/>
      <c r="LKW62" s="2"/>
      <c r="LKY62" s="2"/>
      <c r="LLA62" s="2"/>
      <c r="LLC62" s="2"/>
      <c r="LLE62" s="2"/>
      <c r="LLG62" s="2"/>
      <c r="LLI62" s="2"/>
      <c r="LLK62" s="2"/>
      <c r="LLM62" s="2"/>
      <c r="LLO62" s="2"/>
      <c r="LLQ62" s="2"/>
      <c r="LLS62" s="2"/>
      <c r="LLU62" s="2"/>
      <c r="LLW62" s="2"/>
      <c r="LLY62" s="2"/>
      <c r="LMA62" s="2"/>
      <c r="LMC62" s="2"/>
      <c r="LME62" s="2"/>
      <c r="LMG62" s="2"/>
      <c r="LMI62" s="2"/>
      <c r="LMK62" s="2"/>
      <c r="LMM62" s="2"/>
      <c r="LMO62" s="2"/>
      <c r="LMQ62" s="2"/>
      <c r="LMS62" s="2"/>
      <c r="LMU62" s="2"/>
      <c r="LMW62" s="2"/>
      <c r="LMY62" s="2"/>
      <c r="LNA62" s="2"/>
      <c r="LNC62" s="2"/>
      <c r="LNE62" s="2"/>
      <c r="LNG62" s="2"/>
      <c r="LNI62" s="2"/>
      <c r="LNK62" s="2"/>
      <c r="LNM62" s="2"/>
      <c r="LNO62" s="2"/>
      <c r="LNQ62" s="2"/>
      <c r="LNS62" s="2"/>
      <c r="LNU62" s="2"/>
      <c r="LNW62" s="2"/>
      <c r="LNY62" s="2"/>
      <c r="LOA62" s="2"/>
      <c r="LOC62" s="2"/>
      <c r="LOE62" s="2"/>
      <c r="LOG62" s="2"/>
      <c r="LOI62" s="2"/>
      <c r="LOK62" s="2"/>
      <c r="LOM62" s="2"/>
      <c r="LOO62" s="2"/>
      <c r="LOQ62" s="2"/>
      <c r="LOS62" s="2"/>
      <c r="LOU62" s="2"/>
      <c r="LOW62" s="2"/>
      <c r="LOY62" s="2"/>
      <c r="LPA62" s="2"/>
      <c r="LPC62" s="2"/>
      <c r="LPE62" s="2"/>
      <c r="LPG62" s="2"/>
      <c r="LPI62" s="2"/>
      <c r="LPK62" s="2"/>
      <c r="LPM62" s="2"/>
      <c r="LPO62" s="2"/>
      <c r="LPQ62" s="2"/>
      <c r="LPS62" s="2"/>
      <c r="LPU62" s="2"/>
      <c r="LPW62" s="2"/>
      <c r="LPY62" s="2"/>
      <c r="LQA62" s="2"/>
      <c r="LQC62" s="2"/>
      <c r="LQE62" s="2"/>
      <c r="LQG62" s="2"/>
      <c r="LQI62" s="2"/>
      <c r="LQK62" s="2"/>
      <c r="LQM62" s="2"/>
      <c r="LQO62" s="2"/>
      <c r="LQQ62" s="2"/>
      <c r="LQS62" s="2"/>
      <c r="LQU62" s="2"/>
      <c r="LQW62" s="2"/>
      <c r="LQY62" s="2"/>
      <c r="LRA62" s="2"/>
      <c r="LRC62" s="2"/>
      <c r="LRE62" s="2"/>
      <c r="LRG62" s="2"/>
      <c r="LRI62" s="2"/>
      <c r="LRK62" s="2"/>
      <c r="LRM62" s="2"/>
      <c r="LRO62" s="2"/>
      <c r="LRQ62" s="2"/>
      <c r="LRS62" s="2"/>
      <c r="LRU62" s="2"/>
      <c r="LRW62" s="2"/>
      <c r="LRY62" s="2"/>
      <c r="LSA62" s="2"/>
      <c r="LSC62" s="2"/>
      <c r="LSE62" s="2"/>
      <c r="LSG62" s="2"/>
      <c r="LSI62" s="2"/>
      <c r="LSK62" s="2"/>
      <c r="LSM62" s="2"/>
      <c r="LSO62" s="2"/>
      <c r="LSQ62" s="2"/>
      <c r="LSS62" s="2"/>
      <c r="LSU62" s="2"/>
      <c r="LSW62" s="2"/>
      <c r="LSY62" s="2"/>
      <c r="LTA62" s="2"/>
      <c r="LTC62" s="2"/>
      <c r="LTE62" s="2"/>
      <c r="LTG62" s="2"/>
      <c r="LTI62" s="2"/>
      <c r="LTK62" s="2"/>
      <c r="LTM62" s="2"/>
      <c r="LTO62" s="2"/>
      <c r="LTQ62" s="2"/>
      <c r="LTS62" s="2"/>
      <c r="LTU62" s="2"/>
      <c r="LTW62" s="2"/>
      <c r="LTY62" s="2"/>
      <c r="LUA62" s="2"/>
      <c r="LUC62" s="2"/>
      <c r="LUE62" s="2"/>
      <c r="LUG62" s="2"/>
      <c r="LUI62" s="2"/>
      <c r="LUK62" s="2"/>
      <c r="LUM62" s="2"/>
      <c r="LUO62" s="2"/>
      <c r="LUQ62" s="2"/>
      <c r="LUS62" s="2"/>
      <c r="LUU62" s="2"/>
      <c r="LUW62" s="2"/>
      <c r="LUY62" s="2"/>
      <c r="LVA62" s="2"/>
      <c r="LVC62" s="2"/>
      <c r="LVE62" s="2"/>
      <c r="LVG62" s="2"/>
      <c r="LVI62" s="2"/>
      <c r="LVK62" s="2"/>
      <c r="LVM62" s="2"/>
      <c r="LVO62" s="2"/>
      <c r="LVQ62" s="2"/>
      <c r="LVS62" s="2"/>
      <c r="LVU62" s="2"/>
      <c r="LVW62" s="2"/>
      <c r="LVY62" s="2"/>
      <c r="LWA62" s="2"/>
      <c r="LWC62" s="2"/>
      <c r="LWE62" s="2"/>
      <c r="LWG62" s="2"/>
      <c r="LWI62" s="2"/>
      <c r="LWK62" s="2"/>
      <c r="LWM62" s="2"/>
      <c r="LWO62" s="2"/>
      <c r="LWQ62" s="2"/>
      <c r="LWS62" s="2"/>
      <c r="LWU62" s="2"/>
      <c r="LWW62" s="2"/>
      <c r="LWY62" s="2"/>
      <c r="LXA62" s="2"/>
      <c r="LXC62" s="2"/>
      <c r="LXE62" s="2"/>
      <c r="LXG62" s="2"/>
      <c r="LXI62" s="2"/>
      <c r="LXK62" s="2"/>
      <c r="LXM62" s="2"/>
      <c r="LXO62" s="2"/>
      <c r="LXQ62" s="2"/>
      <c r="LXS62" s="2"/>
      <c r="LXU62" s="2"/>
      <c r="LXW62" s="2"/>
      <c r="LXY62" s="2"/>
      <c r="LYA62" s="2"/>
      <c r="LYC62" s="2"/>
      <c r="LYE62" s="2"/>
      <c r="LYG62" s="2"/>
      <c r="LYI62" s="2"/>
      <c r="LYK62" s="2"/>
      <c r="LYM62" s="2"/>
      <c r="LYO62" s="2"/>
      <c r="LYQ62" s="2"/>
      <c r="LYS62" s="2"/>
      <c r="LYU62" s="2"/>
      <c r="LYW62" s="2"/>
      <c r="LYY62" s="2"/>
      <c r="LZA62" s="2"/>
      <c r="LZC62" s="2"/>
      <c r="LZE62" s="2"/>
      <c r="LZG62" s="2"/>
      <c r="LZI62" s="2"/>
      <c r="LZK62" s="2"/>
      <c r="LZM62" s="2"/>
      <c r="LZO62" s="2"/>
      <c r="LZQ62" s="2"/>
      <c r="LZS62" s="2"/>
      <c r="LZU62" s="2"/>
      <c r="LZW62" s="2"/>
      <c r="LZY62" s="2"/>
      <c r="MAA62" s="2"/>
      <c r="MAC62" s="2"/>
      <c r="MAE62" s="2"/>
      <c r="MAG62" s="2"/>
      <c r="MAI62" s="2"/>
      <c r="MAK62" s="2"/>
      <c r="MAM62" s="2"/>
      <c r="MAO62" s="2"/>
      <c r="MAQ62" s="2"/>
      <c r="MAS62" s="2"/>
      <c r="MAU62" s="2"/>
      <c r="MAW62" s="2"/>
      <c r="MAY62" s="2"/>
      <c r="MBA62" s="2"/>
      <c r="MBC62" s="2"/>
      <c r="MBE62" s="2"/>
      <c r="MBG62" s="2"/>
      <c r="MBI62" s="2"/>
      <c r="MBK62" s="2"/>
      <c r="MBM62" s="2"/>
      <c r="MBO62" s="2"/>
      <c r="MBQ62" s="2"/>
      <c r="MBS62" s="2"/>
      <c r="MBU62" s="2"/>
      <c r="MBW62" s="2"/>
      <c r="MBY62" s="2"/>
      <c r="MCA62" s="2"/>
      <c r="MCC62" s="2"/>
      <c r="MCE62" s="2"/>
      <c r="MCG62" s="2"/>
      <c r="MCI62" s="2"/>
      <c r="MCK62" s="2"/>
      <c r="MCM62" s="2"/>
      <c r="MCO62" s="2"/>
      <c r="MCQ62" s="2"/>
      <c r="MCS62" s="2"/>
      <c r="MCU62" s="2"/>
      <c r="MCW62" s="2"/>
      <c r="MCY62" s="2"/>
      <c r="MDA62" s="2"/>
      <c r="MDC62" s="2"/>
      <c r="MDE62" s="2"/>
      <c r="MDG62" s="2"/>
      <c r="MDI62" s="2"/>
      <c r="MDK62" s="2"/>
      <c r="MDM62" s="2"/>
      <c r="MDO62" s="2"/>
      <c r="MDQ62" s="2"/>
      <c r="MDS62" s="2"/>
      <c r="MDU62" s="2"/>
      <c r="MDW62" s="2"/>
      <c r="MDY62" s="2"/>
      <c r="MEA62" s="2"/>
      <c r="MEC62" s="2"/>
      <c r="MEE62" s="2"/>
      <c r="MEG62" s="2"/>
      <c r="MEI62" s="2"/>
      <c r="MEK62" s="2"/>
      <c r="MEM62" s="2"/>
      <c r="MEO62" s="2"/>
      <c r="MEQ62" s="2"/>
      <c r="MES62" s="2"/>
      <c r="MEU62" s="2"/>
      <c r="MEW62" s="2"/>
      <c r="MEY62" s="2"/>
      <c r="MFA62" s="2"/>
      <c r="MFC62" s="2"/>
      <c r="MFE62" s="2"/>
      <c r="MFG62" s="2"/>
      <c r="MFI62" s="2"/>
      <c r="MFK62" s="2"/>
      <c r="MFM62" s="2"/>
      <c r="MFO62" s="2"/>
      <c r="MFQ62" s="2"/>
      <c r="MFS62" s="2"/>
      <c r="MFU62" s="2"/>
      <c r="MFW62" s="2"/>
      <c r="MFY62" s="2"/>
      <c r="MGA62" s="2"/>
      <c r="MGC62" s="2"/>
      <c r="MGE62" s="2"/>
      <c r="MGG62" s="2"/>
      <c r="MGI62" s="2"/>
      <c r="MGK62" s="2"/>
      <c r="MGM62" s="2"/>
      <c r="MGO62" s="2"/>
      <c r="MGQ62" s="2"/>
      <c r="MGS62" s="2"/>
      <c r="MGU62" s="2"/>
      <c r="MGW62" s="2"/>
      <c r="MGY62" s="2"/>
      <c r="MHA62" s="2"/>
      <c r="MHC62" s="2"/>
      <c r="MHE62" s="2"/>
      <c r="MHG62" s="2"/>
      <c r="MHI62" s="2"/>
      <c r="MHK62" s="2"/>
      <c r="MHM62" s="2"/>
      <c r="MHO62" s="2"/>
      <c r="MHQ62" s="2"/>
      <c r="MHS62" s="2"/>
      <c r="MHU62" s="2"/>
      <c r="MHW62" s="2"/>
      <c r="MHY62" s="2"/>
      <c r="MIA62" s="2"/>
      <c r="MIC62" s="2"/>
      <c r="MIE62" s="2"/>
      <c r="MIG62" s="2"/>
      <c r="MII62" s="2"/>
      <c r="MIK62" s="2"/>
      <c r="MIM62" s="2"/>
      <c r="MIO62" s="2"/>
      <c r="MIQ62" s="2"/>
      <c r="MIS62" s="2"/>
      <c r="MIU62" s="2"/>
      <c r="MIW62" s="2"/>
      <c r="MIY62" s="2"/>
      <c r="MJA62" s="2"/>
      <c r="MJC62" s="2"/>
      <c r="MJE62" s="2"/>
      <c r="MJG62" s="2"/>
      <c r="MJI62" s="2"/>
      <c r="MJK62" s="2"/>
      <c r="MJM62" s="2"/>
      <c r="MJO62" s="2"/>
      <c r="MJQ62" s="2"/>
      <c r="MJS62" s="2"/>
      <c r="MJU62" s="2"/>
      <c r="MJW62" s="2"/>
      <c r="MJY62" s="2"/>
      <c r="MKA62" s="2"/>
      <c r="MKC62" s="2"/>
      <c r="MKE62" s="2"/>
      <c r="MKG62" s="2"/>
      <c r="MKI62" s="2"/>
      <c r="MKK62" s="2"/>
      <c r="MKM62" s="2"/>
      <c r="MKO62" s="2"/>
      <c r="MKQ62" s="2"/>
      <c r="MKS62" s="2"/>
      <c r="MKU62" s="2"/>
      <c r="MKW62" s="2"/>
      <c r="MKY62" s="2"/>
      <c r="MLA62" s="2"/>
      <c r="MLC62" s="2"/>
      <c r="MLE62" s="2"/>
      <c r="MLG62" s="2"/>
      <c r="MLI62" s="2"/>
      <c r="MLK62" s="2"/>
      <c r="MLM62" s="2"/>
      <c r="MLO62" s="2"/>
      <c r="MLQ62" s="2"/>
      <c r="MLS62" s="2"/>
      <c r="MLU62" s="2"/>
      <c r="MLW62" s="2"/>
      <c r="MLY62" s="2"/>
      <c r="MMA62" s="2"/>
      <c r="MMC62" s="2"/>
      <c r="MME62" s="2"/>
      <c r="MMG62" s="2"/>
      <c r="MMI62" s="2"/>
      <c r="MMK62" s="2"/>
      <c r="MMM62" s="2"/>
      <c r="MMO62" s="2"/>
      <c r="MMQ62" s="2"/>
      <c r="MMS62" s="2"/>
      <c r="MMU62" s="2"/>
      <c r="MMW62" s="2"/>
      <c r="MMY62" s="2"/>
      <c r="MNA62" s="2"/>
      <c r="MNC62" s="2"/>
      <c r="MNE62" s="2"/>
      <c r="MNG62" s="2"/>
      <c r="MNI62" s="2"/>
      <c r="MNK62" s="2"/>
      <c r="MNM62" s="2"/>
      <c r="MNO62" s="2"/>
      <c r="MNQ62" s="2"/>
      <c r="MNS62" s="2"/>
      <c r="MNU62" s="2"/>
      <c r="MNW62" s="2"/>
      <c r="MNY62" s="2"/>
      <c r="MOA62" s="2"/>
      <c r="MOC62" s="2"/>
      <c r="MOE62" s="2"/>
      <c r="MOG62" s="2"/>
      <c r="MOI62" s="2"/>
      <c r="MOK62" s="2"/>
      <c r="MOM62" s="2"/>
      <c r="MOO62" s="2"/>
      <c r="MOQ62" s="2"/>
      <c r="MOS62" s="2"/>
      <c r="MOU62" s="2"/>
      <c r="MOW62" s="2"/>
      <c r="MOY62" s="2"/>
      <c r="MPA62" s="2"/>
      <c r="MPC62" s="2"/>
      <c r="MPE62" s="2"/>
      <c r="MPG62" s="2"/>
      <c r="MPI62" s="2"/>
      <c r="MPK62" s="2"/>
      <c r="MPM62" s="2"/>
      <c r="MPO62" s="2"/>
      <c r="MPQ62" s="2"/>
      <c r="MPS62" s="2"/>
      <c r="MPU62" s="2"/>
      <c r="MPW62" s="2"/>
      <c r="MPY62" s="2"/>
      <c r="MQA62" s="2"/>
      <c r="MQC62" s="2"/>
      <c r="MQE62" s="2"/>
      <c r="MQG62" s="2"/>
      <c r="MQI62" s="2"/>
      <c r="MQK62" s="2"/>
      <c r="MQM62" s="2"/>
      <c r="MQO62" s="2"/>
      <c r="MQQ62" s="2"/>
      <c r="MQS62" s="2"/>
      <c r="MQU62" s="2"/>
      <c r="MQW62" s="2"/>
      <c r="MQY62" s="2"/>
      <c r="MRA62" s="2"/>
      <c r="MRC62" s="2"/>
      <c r="MRE62" s="2"/>
      <c r="MRG62" s="2"/>
      <c r="MRI62" s="2"/>
      <c r="MRK62" s="2"/>
      <c r="MRM62" s="2"/>
      <c r="MRO62" s="2"/>
      <c r="MRQ62" s="2"/>
      <c r="MRS62" s="2"/>
      <c r="MRU62" s="2"/>
      <c r="MRW62" s="2"/>
      <c r="MRY62" s="2"/>
      <c r="MSA62" s="2"/>
      <c r="MSC62" s="2"/>
      <c r="MSE62" s="2"/>
      <c r="MSG62" s="2"/>
      <c r="MSI62" s="2"/>
      <c r="MSK62" s="2"/>
      <c r="MSM62" s="2"/>
      <c r="MSO62" s="2"/>
      <c r="MSQ62" s="2"/>
      <c r="MSS62" s="2"/>
      <c r="MSU62" s="2"/>
      <c r="MSW62" s="2"/>
      <c r="MSY62" s="2"/>
      <c r="MTA62" s="2"/>
      <c r="MTC62" s="2"/>
      <c r="MTE62" s="2"/>
      <c r="MTG62" s="2"/>
      <c r="MTI62" s="2"/>
      <c r="MTK62" s="2"/>
      <c r="MTM62" s="2"/>
      <c r="MTO62" s="2"/>
      <c r="MTQ62" s="2"/>
      <c r="MTS62" s="2"/>
      <c r="MTU62" s="2"/>
      <c r="MTW62" s="2"/>
      <c r="MTY62" s="2"/>
      <c r="MUA62" s="2"/>
      <c r="MUC62" s="2"/>
      <c r="MUE62" s="2"/>
      <c r="MUG62" s="2"/>
      <c r="MUI62" s="2"/>
      <c r="MUK62" s="2"/>
      <c r="MUM62" s="2"/>
      <c r="MUO62" s="2"/>
      <c r="MUQ62" s="2"/>
      <c r="MUS62" s="2"/>
      <c r="MUU62" s="2"/>
      <c r="MUW62" s="2"/>
      <c r="MUY62" s="2"/>
      <c r="MVA62" s="2"/>
      <c r="MVC62" s="2"/>
      <c r="MVE62" s="2"/>
      <c r="MVG62" s="2"/>
      <c r="MVI62" s="2"/>
      <c r="MVK62" s="2"/>
      <c r="MVM62" s="2"/>
      <c r="MVO62" s="2"/>
      <c r="MVQ62" s="2"/>
      <c r="MVS62" s="2"/>
      <c r="MVU62" s="2"/>
      <c r="MVW62" s="2"/>
      <c r="MVY62" s="2"/>
      <c r="MWA62" s="2"/>
      <c r="MWC62" s="2"/>
      <c r="MWE62" s="2"/>
      <c r="MWG62" s="2"/>
      <c r="MWI62" s="2"/>
      <c r="MWK62" s="2"/>
      <c r="MWM62" s="2"/>
      <c r="MWO62" s="2"/>
      <c r="MWQ62" s="2"/>
      <c r="MWS62" s="2"/>
      <c r="MWU62" s="2"/>
      <c r="MWW62" s="2"/>
      <c r="MWY62" s="2"/>
      <c r="MXA62" s="2"/>
      <c r="MXC62" s="2"/>
      <c r="MXE62" s="2"/>
      <c r="MXG62" s="2"/>
      <c r="MXI62" s="2"/>
      <c r="MXK62" s="2"/>
      <c r="MXM62" s="2"/>
      <c r="MXO62" s="2"/>
      <c r="MXQ62" s="2"/>
      <c r="MXS62" s="2"/>
      <c r="MXU62" s="2"/>
      <c r="MXW62" s="2"/>
      <c r="MXY62" s="2"/>
      <c r="MYA62" s="2"/>
      <c r="MYC62" s="2"/>
      <c r="MYE62" s="2"/>
      <c r="MYG62" s="2"/>
      <c r="MYI62" s="2"/>
      <c r="MYK62" s="2"/>
      <c r="MYM62" s="2"/>
      <c r="MYO62" s="2"/>
      <c r="MYQ62" s="2"/>
      <c r="MYS62" s="2"/>
      <c r="MYU62" s="2"/>
      <c r="MYW62" s="2"/>
      <c r="MYY62" s="2"/>
      <c r="MZA62" s="2"/>
      <c r="MZC62" s="2"/>
      <c r="MZE62" s="2"/>
      <c r="MZG62" s="2"/>
      <c r="MZI62" s="2"/>
      <c r="MZK62" s="2"/>
      <c r="MZM62" s="2"/>
      <c r="MZO62" s="2"/>
      <c r="MZQ62" s="2"/>
      <c r="MZS62" s="2"/>
      <c r="MZU62" s="2"/>
      <c r="MZW62" s="2"/>
      <c r="MZY62" s="2"/>
      <c r="NAA62" s="2"/>
      <c r="NAC62" s="2"/>
      <c r="NAE62" s="2"/>
      <c r="NAG62" s="2"/>
      <c r="NAI62" s="2"/>
      <c r="NAK62" s="2"/>
      <c r="NAM62" s="2"/>
      <c r="NAO62" s="2"/>
      <c r="NAQ62" s="2"/>
      <c r="NAS62" s="2"/>
      <c r="NAU62" s="2"/>
      <c r="NAW62" s="2"/>
      <c r="NAY62" s="2"/>
      <c r="NBA62" s="2"/>
      <c r="NBC62" s="2"/>
      <c r="NBE62" s="2"/>
      <c r="NBG62" s="2"/>
      <c r="NBI62" s="2"/>
      <c r="NBK62" s="2"/>
      <c r="NBM62" s="2"/>
      <c r="NBO62" s="2"/>
      <c r="NBQ62" s="2"/>
      <c r="NBS62" s="2"/>
      <c r="NBU62" s="2"/>
      <c r="NBW62" s="2"/>
      <c r="NBY62" s="2"/>
      <c r="NCA62" s="2"/>
      <c r="NCC62" s="2"/>
      <c r="NCE62" s="2"/>
      <c r="NCG62" s="2"/>
      <c r="NCI62" s="2"/>
      <c r="NCK62" s="2"/>
      <c r="NCM62" s="2"/>
      <c r="NCO62" s="2"/>
      <c r="NCQ62" s="2"/>
      <c r="NCS62" s="2"/>
      <c r="NCU62" s="2"/>
      <c r="NCW62" s="2"/>
      <c r="NCY62" s="2"/>
      <c r="NDA62" s="2"/>
      <c r="NDC62" s="2"/>
      <c r="NDE62" s="2"/>
      <c r="NDG62" s="2"/>
      <c r="NDI62" s="2"/>
      <c r="NDK62" s="2"/>
      <c r="NDM62" s="2"/>
      <c r="NDO62" s="2"/>
      <c r="NDQ62" s="2"/>
      <c r="NDS62" s="2"/>
      <c r="NDU62" s="2"/>
      <c r="NDW62" s="2"/>
      <c r="NDY62" s="2"/>
      <c r="NEA62" s="2"/>
      <c r="NEC62" s="2"/>
      <c r="NEE62" s="2"/>
      <c r="NEG62" s="2"/>
      <c r="NEI62" s="2"/>
      <c r="NEK62" s="2"/>
      <c r="NEM62" s="2"/>
      <c r="NEO62" s="2"/>
      <c r="NEQ62" s="2"/>
      <c r="NES62" s="2"/>
      <c r="NEU62" s="2"/>
      <c r="NEW62" s="2"/>
      <c r="NEY62" s="2"/>
      <c r="NFA62" s="2"/>
      <c r="NFC62" s="2"/>
      <c r="NFE62" s="2"/>
      <c r="NFG62" s="2"/>
      <c r="NFI62" s="2"/>
      <c r="NFK62" s="2"/>
      <c r="NFM62" s="2"/>
      <c r="NFO62" s="2"/>
      <c r="NFQ62" s="2"/>
      <c r="NFS62" s="2"/>
      <c r="NFU62" s="2"/>
      <c r="NFW62" s="2"/>
      <c r="NFY62" s="2"/>
      <c r="NGA62" s="2"/>
      <c r="NGC62" s="2"/>
      <c r="NGE62" s="2"/>
      <c r="NGG62" s="2"/>
      <c r="NGI62" s="2"/>
      <c r="NGK62" s="2"/>
      <c r="NGM62" s="2"/>
      <c r="NGO62" s="2"/>
      <c r="NGQ62" s="2"/>
      <c r="NGS62" s="2"/>
      <c r="NGU62" s="2"/>
      <c r="NGW62" s="2"/>
      <c r="NGY62" s="2"/>
      <c r="NHA62" s="2"/>
      <c r="NHC62" s="2"/>
      <c r="NHE62" s="2"/>
      <c r="NHG62" s="2"/>
      <c r="NHI62" s="2"/>
      <c r="NHK62" s="2"/>
      <c r="NHM62" s="2"/>
      <c r="NHO62" s="2"/>
      <c r="NHQ62" s="2"/>
      <c r="NHS62" s="2"/>
      <c r="NHU62" s="2"/>
      <c r="NHW62" s="2"/>
      <c r="NHY62" s="2"/>
      <c r="NIA62" s="2"/>
      <c r="NIC62" s="2"/>
      <c r="NIE62" s="2"/>
      <c r="NIG62" s="2"/>
      <c r="NII62" s="2"/>
      <c r="NIK62" s="2"/>
      <c r="NIM62" s="2"/>
      <c r="NIO62" s="2"/>
      <c r="NIQ62" s="2"/>
      <c r="NIS62" s="2"/>
      <c r="NIU62" s="2"/>
      <c r="NIW62" s="2"/>
      <c r="NIY62" s="2"/>
      <c r="NJA62" s="2"/>
      <c r="NJC62" s="2"/>
      <c r="NJE62" s="2"/>
      <c r="NJG62" s="2"/>
      <c r="NJI62" s="2"/>
      <c r="NJK62" s="2"/>
      <c r="NJM62" s="2"/>
      <c r="NJO62" s="2"/>
      <c r="NJQ62" s="2"/>
      <c r="NJS62" s="2"/>
      <c r="NJU62" s="2"/>
      <c r="NJW62" s="2"/>
      <c r="NJY62" s="2"/>
      <c r="NKA62" s="2"/>
      <c r="NKC62" s="2"/>
      <c r="NKE62" s="2"/>
      <c r="NKG62" s="2"/>
      <c r="NKI62" s="2"/>
      <c r="NKK62" s="2"/>
      <c r="NKM62" s="2"/>
      <c r="NKO62" s="2"/>
      <c r="NKQ62" s="2"/>
      <c r="NKS62" s="2"/>
      <c r="NKU62" s="2"/>
      <c r="NKW62" s="2"/>
      <c r="NKY62" s="2"/>
      <c r="NLA62" s="2"/>
      <c r="NLC62" s="2"/>
      <c r="NLE62" s="2"/>
      <c r="NLG62" s="2"/>
      <c r="NLI62" s="2"/>
      <c r="NLK62" s="2"/>
      <c r="NLM62" s="2"/>
      <c r="NLO62" s="2"/>
      <c r="NLQ62" s="2"/>
      <c r="NLS62" s="2"/>
      <c r="NLU62" s="2"/>
      <c r="NLW62" s="2"/>
      <c r="NLY62" s="2"/>
      <c r="NMA62" s="2"/>
      <c r="NMC62" s="2"/>
      <c r="NME62" s="2"/>
      <c r="NMG62" s="2"/>
      <c r="NMI62" s="2"/>
      <c r="NMK62" s="2"/>
      <c r="NMM62" s="2"/>
      <c r="NMO62" s="2"/>
      <c r="NMQ62" s="2"/>
      <c r="NMS62" s="2"/>
      <c r="NMU62" s="2"/>
      <c r="NMW62" s="2"/>
      <c r="NMY62" s="2"/>
      <c r="NNA62" s="2"/>
      <c r="NNC62" s="2"/>
      <c r="NNE62" s="2"/>
      <c r="NNG62" s="2"/>
      <c r="NNI62" s="2"/>
      <c r="NNK62" s="2"/>
      <c r="NNM62" s="2"/>
      <c r="NNO62" s="2"/>
      <c r="NNQ62" s="2"/>
      <c r="NNS62" s="2"/>
      <c r="NNU62" s="2"/>
      <c r="NNW62" s="2"/>
      <c r="NNY62" s="2"/>
      <c r="NOA62" s="2"/>
      <c r="NOC62" s="2"/>
      <c r="NOE62" s="2"/>
      <c r="NOG62" s="2"/>
      <c r="NOI62" s="2"/>
      <c r="NOK62" s="2"/>
      <c r="NOM62" s="2"/>
      <c r="NOO62" s="2"/>
      <c r="NOQ62" s="2"/>
      <c r="NOS62" s="2"/>
      <c r="NOU62" s="2"/>
      <c r="NOW62" s="2"/>
      <c r="NOY62" s="2"/>
      <c r="NPA62" s="2"/>
      <c r="NPC62" s="2"/>
      <c r="NPE62" s="2"/>
      <c r="NPG62" s="2"/>
      <c r="NPI62" s="2"/>
      <c r="NPK62" s="2"/>
      <c r="NPM62" s="2"/>
      <c r="NPO62" s="2"/>
      <c r="NPQ62" s="2"/>
      <c r="NPS62" s="2"/>
      <c r="NPU62" s="2"/>
      <c r="NPW62" s="2"/>
      <c r="NPY62" s="2"/>
      <c r="NQA62" s="2"/>
      <c r="NQC62" s="2"/>
      <c r="NQE62" s="2"/>
      <c r="NQG62" s="2"/>
      <c r="NQI62" s="2"/>
      <c r="NQK62" s="2"/>
      <c r="NQM62" s="2"/>
      <c r="NQO62" s="2"/>
      <c r="NQQ62" s="2"/>
      <c r="NQS62" s="2"/>
      <c r="NQU62" s="2"/>
      <c r="NQW62" s="2"/>
      <c r="NQY62" s="2"/>
      <c r="NRA62" s="2"/>
      <c r="NRC62" s="2"/>
      <c r="NRE62" s="2"/>
      <c r="NRG62" s="2"/>
      <c r="NRI62" s="2"/>
      <c r="NRK62" s="2"/>
      <c r="NRM62" s="2"/>
      <c r="NRO62" s="2"/>
      <c r="NRQ62" s="2"/>
      <c r="NRS62" s="2"/>
      <c r="NRU62" s="2"/>
      <c r="NRW62" s="2"/>
      <c r="NRY62" s="2"/>
      <c r="NSA62" s="2"/>
      <c r="NSC62" s="2"/>
      <c r="NSE62" s="2"/>
      <c r="NSG62" s="2"/>
      <c r="NSI62" s="2"/>
      <c r="NSK62" s="2"/>
      <c r="NSM62" s="2"/>
      <c r="NSO62" s="2"/>
      <c r="NSQ62" s="2"/>
      <c r="NSS62" s="2"/>
      <c r="NSU62" s="2"/>
      <c r="NSW62" s="2"/>
      <c r="NSY62" s="2"/>
      <c r="NTA62" s="2"/>
      <c r="NTC62" s="2"/>
      <c r="NTE62" s="2"/>
      <c r="NTG62" s="2"/>
      <c r="NTI62" s="2"/>
      <c r="NTK62" s="2"/>
      <c r="NTM62" s="2"/>
      <c r="NTO62" s="2"/>
      <c r="NTQ62" s="2"/>
      <c r="NTS62" s="2"/>
      <c r="NTU62" s="2"/>
      <c r="NTW62" s="2"/>
      <c r="NTY62" s="2"/>
      <c r="NUA62" s="2"/>
      <c r="NUC62" s="2"/>
      <c r="NUE62" s="2"/>
      <c r="NUG62" s="2"/>
      <c r="NUI62" s="2"/>
      <c r="NUK62" s="2"/>
      <c r="NUM62" s="2"/>
      <c r="NUO62" s="2"/>
      <c r="NUQ62" s="2"/>
      <c r="NUS62" s="2"/>
      <c r="NUU62" s="2"/>
      <c r="NUW62" s="2"/>
      <c r="NUY62" s="2"/>
      <c r="NVA62" s="2"/>
      <c r="NVC62" s="2"/>
      <c r="NVE62" s="2"/>
      <c r="NVG62" s="2"/>
      <c r="NVI62" s="2"/>
      <c r="NVK62" s="2"/>
      <c r="NVM62" s="2"/>
      <c r="NVO62" s="2"/>
      <c r="NVQ62" s="2"/>
      <c r="NVS62" s="2"/>
      <c r="NVU62" s="2"/>
      <c r="NVW62" s="2"/>
      <c r="NVY62" s="2"/>
      <c r="NWA62" s="2"/>
      <c r="NWC62" s="2"/>
      <c r="NWE62" s="2"/>
      <c r="NWG62" s="2"/>
      <c r="NWI62" s="2"/>
      <c r="NWK62" s="2"/>
      <c r="NWM62" s="2"/>
      <c r="NWO62" s="2"/>
      <c r="NWQ62" s="2"/>
      <c r="NWS62" s="2"/>
      <c r="NWU62" s="2"/>
      <c r="NWW62" s="2"/>
      <c r="NWY62" s="2"/>
      <c r="NXA62" s="2"/>
      <c r="NXC62" s="2"/>
      <c r="NXE62" s="2"/>
      <c r="NXG62" s="2"/>
      <c r="NXI62" s="2"/>
      <c r="NXK62" s="2"/>
      <c r="NXM62" s="2"/>
      <c r="NXO62" s="2"/>
      <c r="NXQ62" s="2"/>
      <c r="NXS62" s="2"/>
      <c r="NXU62" s="2"/>
      <c r="NXW62" s="2"/>
      <c r="NXY62" s="2"/>
      <c r="NYA62" s="2"/>
      <c r="NYC62" s="2"/>
      <c r="NYE62" s="2"/>
      <c r="NYG62" s="2"/>
      <c r="NYI62" s="2"/>
      <c r="NYK62" s="2"/>
      <c r="NYM62" s="2"/>
      <c r="NYO62" s="2"/>
      <c r="NYQ62" s="2"/>
      <c r="NYS62" s="2"/>
      <c r="NYU62" s="2"/>
      <c r="NYW62" s="2"/>
      <c r="NYY62" s="2"/>
      <c r="NZA62" s="2"/>
      <c r="NZC62" s="2"/>
      <c r="NZE62" s="2"/>
      <c r="NZG62" s="2"/>
      <c r="NZI62" s="2"/>
      <c r="NZK62" s="2"/>
      <c r="NZM62" s="2"/>
      <c r="NZO62" s="2"/>
      <c r="NZQ62" s="2"/>
      <c r="NZS62" s="2"/>
      <c r="NZU62" s="2"/>
      <c r="NZW62" s="2"/>
      <c r="NZY62" s="2"/>
      <c r="OAA62" s="2"/>
      <c r="OAC62" s="2"/>
      <c r="OAE62" s="2"/>
      <c r="OAG62" s="2"/>
      <c r="OAI62" s="2"/>
      <c r="OAK62" s="2"/>
      <c r="OAM62" s="2"/>
      <c r="OAO62" s="2"/>
      <c r="OAQ62" s="2"/>
      <c r="OAS62" s="2"/>
      <c r="OAU62" s="2"/>
      <c r="OAW62" s="2"/>
      <c r="OAY62" s="2"/>
      <c r="OBA62" s="2"/>
      <c r="OBC62" s="2"/>
      <c r="OBE62" s="2"/>
      <c r="OBG62" s="2"/>
      <c r="OBI62" s="2"/>
      <c r="OBK62" s="2"/>
      <c r="OBM62" s="2"/>
      <c r="OBO62" s="2"/>
      <c r="OBQ62" s="2"/>
      <c r="OBS62" s="2"/>
      <c r="OBU62" s="2"/>
      <c r="OBW62" s="2"/>
      <c r="OBY62" s="2"/>
      <c r="OCA62" s="2"/>
      <c r="OCC62" s="2"/>
      <c r="OCE62" s="2"/>
      <c r="OCG62" s="2"/>
      <c r="OCI62" s="2"/>
      <c r="OCK62" s="2"/>
      <c r="OCM62" s="2"/>
      <c r="OCO62" s="2"/>
      <c r="OCQ62" s="2"/>
      <c r="OCS62" s="2"/>
      <c r="OCU62" s="2"/>
      <c r="OCW62" s="2"/>
      <c r="OCY62" s="2"/>
      <c r="ODA62" s="2"/>
      <c r="ODC62" s="2"/>
      <c r="ODE62" s="2"/>
      <c r="ODG62" s="2"/>
      <c r="ODI62" s="2"/>
      <c r="ODK62" s="2"/>
      <c r="ODM62" s="2"/>
      <c r="ODO62" s="2"/>
      <c r="ODQ62" s="2"/>
      <c r="ODS62" s="2"/>
      <c r="ODU62" s="2"/>
      <c r="ODW62" s="2"/>
      <c r="ODY62" s="2"/>
      <c r="OEA62" s="2"/>
      <c r="OEC62" s="2"/>
      <c r="OEE62" s="2"/>
      <c r="OEG62" s="2"/>
      <c r="OEI62" s="2"/>
      <c r="OEK62" s="2"/>
      <c r="OEM62" s="2"/>
      <c r="OEO62" s="2"/>
      <c r="OEQ62" s="2"/>
      <c r="OES62" s="2"/>
      <c r="OEU62" s="2"/>
      <c r="OEW62" s="2"/>
      <c r="OEY62" s="2"/>
      <c r="OFA62" s="2"/>
      <c r="OFC62" s="2"/>
      <c r="OFE62" s="2"/>
      <c r="OFG62" s="2"/>
      <c r="OFI62" s="2"/>
      <c r="OFK62" s="2"/>
      <c r="OFM62" s="2"/>
      <c r="OFO62" s="2"/>
      <c r="OFQ62" s="2"/>
      <c r="OFS62" s="2"/>
      <c r="OFU62" s="2"/>
      <c r="OFW62" s="2"/>
      <c r="OFY62" s="2"/>
      <c r="OGA62" s="2"/>
      <c r="OGC62" s="2"/>
      <c r="OGE62" s="2"/>
      <c r="OGG62" s="2"/>
      <c r="OGI62" s="2"/>
      <c r="OGK62" s="2"/>
      <c r="OGM62" s="2"/>
      <c r="OGO62" s="2"/>
      <c r="OGQ62" s="2"/>
      <c r="OGS62" s="2"/>
      <c r="OGU62" s="2"/>
      <c r="OGW62" s="2"/>
      <c r="OGY62" s="2"/>
      <c r="OHA62" s="2"/>
      <c r="OHC62" s="2"/>
      <c r="OHE62" s="2"/>
      <c r="OHG62" s="2"/>
      <c r="OHI62" s="2"/>
      <c r="OHK62" s="2"/>
      <c r="OHM62" s="2"/>
      <c r="OHO62" s="2"/>
      <c r="OHQ62" s="2"/>
      <c r="OHS62" s="2"/>
      <c r="OHU62" s="2"/>
      <c r="OHW62" s="2"/>
      <c r="OHY62" s="2"/>
      <c r="OIA62" s="2"/>
      <c r="OIC62" s="2"/>
      <c r="OIE62" s="2"/>
      <c r="OIG62" s="2"/>
      <c r="OII62" s="2"/>
      <c r="OIK62" s="2"/>
      <c r="OIM62" s="2"/>
      <c r="OIO62" s="2"/>
      <c r="OIQ62" s="2"/>
      <c r="OIS62" s="2"/>
      <c r="OIU62" s="2"/>
      <c r="OIW62" s="2"/>
      <c r="OIY62" s="2"/>
      <c r="OJA62" s="2"/>
      <c r="OJC62" s="2"/>
      <c r="OJE62" s="2"/>
      <c r="OJG62" s="2"/>
      <c r="OJI62" s="2"/>
      <c r="OJK62" s="2"/>
      <c r="OJM62" s="2"/>
      <c r="OJO62" s="2"/>
      <c r="OJQ62" s="2"/>
      <c r="OJS62" s="2"/>
      <c r="OJU62" s="2"/>
      <c r="OJW62" s="2"/>
      <c r="OJY62" s="2"/>
      <c r="OKA62" s="2"/>
      <c r="OKC62" s="2"/>
      <c r="OKE62" s="2"/>
      <c r="OKG62" s="2"/>
      <c r="OKI62" s="2"/>
      <c r="OKK62" s="2"/>
      <c r="OKM62" s="2"/>
      <c r="OKO62" s="2"/>
      <c r="OKQ62" s="2"/>
      <c r="OKS62" s="2"/>
      <c r="OKU62" s="2"/>
      <c r="OKW62" s="2"/>
      <c r="OKY62" s="2"/>
      <c r="OLA62" s="2"/>
      <c r="OLC62" s="2"/>
      <c r="OLE62" s="2"/>
      <c r="OLG62" s="2"/>
      <c r="OLI62" s="2"/>
      <c r="OLK62" s="2"/>
      <c r="OLM62" s="2"/>
      <c r="OLO62" s="2"/>
      <c r="OLQ62" s="2"/>
      <c r="OLS62" s="2"/>
      <c r="OLU62" s="2"/>
      <c r="OLW62" s="2"/>
      <c r="OLY62" s="2"/>
      <c r="OMA62" s="2"/>
      <c r="OMC62" s="2"/>
      <c r="OME62" s="2"/>
      <c r="OMG62" s="2"/>
      <c r="OMI62" s="2"/>
      <c r="OMK62" s="2"/>
      <c r="OMM62" s="2"/>
      <c r="OMO62" s="2"/>
      <c r="OMQ62" s="2"/>
      <c r="OMS62" s="2"/>
      <c r="OMU62" s="2"/>
      <c r="OMW62" s="2"/>
      <c r="OMY62" s="2"/>
      <c r="ONA62" s="2"/>
      <c r="ONC62" s="2"/>
      <c r="ONE62" s="2"/>
      <c r="ONG62" s="2"/>
      <c r="ONI62" s="2"/>
      <c r="ONK62" s="2"/>
      <c r="ONM62" s="2"/>
      <c r="ONO62" s="2"/>
      <c r="ONQ62" s="2"/>
      <c r="ONS62" s="2"/>
      <c r="ONU62" s="2"/>
      <c r="ONW62" s="2"/>
      <c r="ONY62" s="2"/>
      <c r="OOA62" s="2"/>
      <c r="OOC62" s="2"/>
      <c r="OOE62" s="2"/>
      <c r="OOG62" s="2"/>
      <c r="OOI62" s="2"/>
      <c r="OOK62" s="2"/>
      <c r="OOM62" s="2"/>
      <c r="OOO62" s="2"/>
      <c r="OOQ62" s="2"/>
      <c r="OOS62" s="2"/>
      <c r="OOU62" s="2"/>
      <c r="OOW62" s="2"/>
      <c r="OOY62" s="2"/>
      <c r="OPA62" s="2"/>
      <c r="OPC62" s="2"/>
      <c r="OPE62" s="2"/>
      <c r="OPG62" s="2"/>
      <c r="OPI62" s="2"/>
      <c r="OPK62" s="2"/>
      <c r="OPM62" s="2"/>
      <c r="OPO62" s="2"/>
      <c r="OPQ62" s="2"/>
      <c r="OPS62" s="2"/>
      <c r="OPU62" s="2"/>
      <c r="OPW62" s="2"/>
      <c r="OPY62" s="2"/>
      <c r="OQA62" s="2"/>
      <c r="OQC62" s="2"/>
      <c r="OQE62" s="2"/>
      <c r="OQG62" s="2"/>
      <c r="OQI62" s="2"/>
      <c r="OQK62" s="2"/>
      <c r="OQM62" s="2"/>
      <c r="OQO62" s="2"/>
      <c r="OQQ62" s="2"/>
      <c r="OQS62" s="2"/>
      <c r="OQU62" s="2"/>
      <c r="OQW62" s="2"/>
      <c r="OQY62" s="2"/>
      <c r="ORA62" s="2"/>
      <c r="ORC62" s="2"/>
      <c r="ORE62" s="2"/>
      <c r="ORG62" s="2"/>
      <c r="ORI62" s="2"/>
      <c r="ORK62" s="2"/>
      <c r="ORM62" s="2"/>
      <c r="ORO62" s="2"/>
      <c r="ORQ62" s="2"/>
      <c r="ORS62" s="2"/>
      <c r="ORU62" s="2"/>
      <c r="ORW62" s="2"/>
      <c r="ORY62" s="2"/>
      <c r="OSA62" s="2"/>
      <c r="OSC62" s="2"/>
      <c r="OSE62" s="2"/>
      <c r="OSG62" s="2"/>
      <c r="OSI62" s="2"/>
      <c r="OSK62" s="2"/>
      <c r="OSM62" s="2"/>
      <c r="OSO62" s="2"/>
      <c r="OSQ62" s="2"/>
      <c r="OSS62" s="2"/>
      <c r="OSU62" s="2"/>
      <c r="OSW62" s="2"/>
      <c r="OSY62" s="2"/>
      <c r="OTA62" s="2"/>
      <c r="OTC62" s="2"/>
      <c r="OTE62" s="2"/>
      <c r="OTG62" s="2"/>
      <c r="OTI62" s="2"/>
      <c r="OTK62" s="2"/>
      <c r="OTM62" s="2"/>
      <c r="OTO62" s="2"/>
      <c r="OTQ62" s="2"/>
      <c r="OTS62" s="2"/>
      <c r="OTU62" s="2"/>
      <c r="OTW62" s="2"/>
      <c r="OTY62" s="2"/>
      <c r="OUA62" s="2"/>
      <c r="OUC62" s="2"/>
      <c r="OUE62" s="2"/>
      <c r="OUG62" s="2"/>
      <c r="OUI62" s="2"/>
      <c r="OUK62" s="2"/>
      <c r="OUM62" s="2"/>
      <c r="OUO62" s="2"/>
      <c r="OUQ62" s="2"/>
      <c r="OUS62" s="2"/>
      <c r="OUU62" s="2"/>
      <c r="OUW62" s="2"/>
      <c r="OUY62" s="2"/>
      <c r="OVA62" s="2"/>
      <c r="OVC62" s="2"/>
      <c r="OVE62" s="2"/>
      <c r="OVG62" s="2"/>
      <c r="OVI62" s="2"/>
      <c r="OVK62" s="2"/>
      <c r="OVM62" s="2"/>
      <c r="OVO62" s="2"/>
      <c r="OVQ62" s="2"/>
      <c r="OVS62" s="2"/>
      <c r="OVU62" s="2"/>
      <c r="OVW62" s="2"/>
      <c r="OVY62" s="2"/>
      <c r="OWA62" s="2"/>
      <c r="OWC62" s="2"/>
      <c r="OWE62" s="2"/>
      <c r="OWG62" s="2"/>
      <c r="OWI62" s="2"/>
      <c r="OWK62" s="2"/>
      <c r="OWM62" s="2"/>
      <c r="OWO62" s="2"/>
      <c r="OWQ62" s="2"/>
      <c r="OWS62" s="2"/>
      <c r="OWU62" s="2"/>
      <c r="OWW62" s="2"/>
      <c r="OWY62" s="2"/>
      <c r="OXA62" s="2"/>
      <c r="OXC62" s="2"/>
      <c r="OXE62" s="2"/>
      <c r="OXG62" s="2"/>
      <c r="OXI62" s="2"/>
      <c r="OXK62" s="2"/>
      <c r="OXM62" s="2"/>
      <c r="OXO62" s="2"/>
      <c r="OXQ62" s="2"/>
      <c r="OXS62" s="2"/>
      <c r="OXU62" s="2"/>
      <c r="OXW62" s="2"/>
      <c r="OXY62" s="2"/>
      <c r="OYA62" s="2"/>
      <c r="OYC62" s="2"/>
      <c r="OYE62" s="2"/>
      <c r="OYG62" s="2"/>
      <c r="OYI62" s="2"/>
      <c r="OYK62" s="2"/>
      <c r="OYM62" s="2"/>
      <c r="OYO62" s="2"/>
      <c r="OYQ62" s="2"/>
      <c r="OYS62" s="2"/>
      <c r="OYU62" s="2"/>
      <c r="OYW62" s="2"/>
      <c r="OYY62" s="2"/>
      <c r="OZA62" s="2"/>
      <c r="OZC62" s="2"/>
      <c r="OZE62" s="2"/>
      <c r="OZG62" s="2"/>
      <c r="OZI62" s="2"/>
      <c r="OZK62" s="2"/>
      <c r="OZM62" s="2"/>
      <c r="OZO62" s="2"/>
      <c r="OZQ62" s="2"/>
      <c r="OZS62" s="2"/>
      <c r="OZU62" s="2"/>
      <c r="OZW62" s="2"/>
      <c r="OZY62" s="2"/>
      <c r="PAA62" s="2"/>
      <c r="PAC62" s="2"/>
      <c r="PAE62" s="2"/>
      <c r="PAG62" s="2"/>
      <c r="PAI62" s="2"/>
      <c r="PAK62" s="2"/>
      <c r="PAM62" s="2"/>
      <c r="PAO62" s="2"/>
      <c r="PAQ62" s="2"/>
      <c r="PAS62" s="2"/>
      <c r="PAU62" s="2"/>
      <c r="PAW62" s="2"/>
      <c r="PAY62" s="2"/>
      <c r="PBA62" s="2"/>
      <c r="PBC62" s="2"/>
      <c r="PBE62" s="2"/>
      <c r="PBG62" s="2"/>
      <c r="PBI62" s="2"/>
      <c r="PBK62" s="2"/>
      <c r="PBM62" s="2"/>
      <c r="PBO62" s="2"/>
      <c r="PBQ62" s="2"/>
      <c r="PBS62" s="2"/>
      <c r="PBU62" s="2"/>
      <c r="PBW62" s="2"/>
      <c r="PBY62" s="2"/>
      <c r="PCA62" s="2"/>
      <c r="PCC62" s="2"/>
      <c r="PCE62" s="2"/>
      <c r="PCG62" s="2"/>
      <c r="PCI62" s="2"/>
      <c r="PCK62" s="2"/>
      <c r="PCM62" s="2"/>
      <c r="PCO62" s="2"/>
      <c r="PCQ62" s="2"/>
      <c r="PCS62" s="2"/>
      <c r="PCU62" s="2"/>
      <c r="PCW62" s="2"/>
      <c r="PCY62" s="2"/>
      <c r="PDA62" s="2"/>
      <c r="PDC62" s="2"/>
      <c r="PDE62" s="2"/>
      <c r="PDG62" s="2"/>
      <c r="PDI62" s="2"/>
      <c r="PDK62" s="2"/>
      <c r="PDM62" s="2"/>
      <c r="PDO62" s="2"/>
      <c r="PDQ62" s="2"/>
      <c r="PDS62" s="2"/>
      <c r="PDU62" s="2"/>
      <c r="PDW62" s="2"/>
      <c r="PDY62" s="2"/>
      <c r="PEA62" s="2"/>
      <c r="PEC62" s="2"/>
      <c r="PEE62" s="2"/>
      <c r="PEG62" s="2"/>
      <c r="PEI62" s="2"/>
      <c r="PEK62" s="2"/>
      <c r="PEM62" s="2"/>
      <c r="PEO62" s="2"/>
      <c r="PEQ62" s="2"/>
      <c r="PES62" s="2"/>
      <c r="PEU62" s="2"/>
      <c r="PEW62" s="2"/>
      <c r="PEY62" s="2"/>
      <c r="PFA62" s="2"/>
      <c r="PFC62" s="2"/>
      <c r="PFE62" s="2"/>
      <c r="PFG62" s="2"/>
      <c r="PFI62" s="2"/>
      <c r="PFK62" s="2"/>
      <c r="PFM62" s="2"/>
      <c r="PFO62" s="2"/>
      <c r="PFQ62" s="2"/>
      <c r="PFS62" s="2"/>
      <c r="PFU62" s="2"/>
      <c r="PFW62" s="2"/>
      <c r="PFY62" s="2"/>
      <c r="PGA62" s="2"/>
      <c r="PGC62" s="2"/>
      <c r="PGE62" s="2"/>
      <c r="PGG62" s="2"/>
      <c r="PGI62" s="2"/>
      <c r="PGK62" s="2"/>
      <c r="PGM62" s="2"/>
      <c r="PGO62" s="2"/>
      <c r="PGQ62" s="2"/>
      <c r="PGS62" s="2"/>
      <c r="PGU62" s="2"/>
      <c r="PGW62" s="2"/>
      <c r="PGY62" s="2"/>
      <c r="PHA62" s="2"/>
      <c r="PHC62" s="2"/>
      <c r="PHE62" s="2"/>
      <c r="PHG62" s="2"/>
      <c r="PHI62" s="2"/>
      <c r="PHK62" s="2"/>
      <c r="PHM62" s="2"/>
      <c r="PHO62" s="2"/>
      <c r="PHQ62" s="2"/>
      <c r="PHS62" s="2"/>
      <c r="PHU62" s="2"/>
      <c r="PHW62" s="2"/>
      <c r="PHY62" s="2"/>
      <c r="PIA62" s="2"/>
      <c r="PIC62" s="2"/>
      <c r="PIE62" s="2"/>
      <c r="PIG62" s="2"/>
      <c r="PII62" s="2"/>
      <c r="PIK62" s="2"/>
      <c r="PIM62" s="2"/>
      <c r="PIO62" s="2"/>
      <c r="PIQ62" s="2"/>
      <c r="PIS62" s="2"/>
      <c r="PIU62" s="2"/>
      <c r="PIW62" s="2"/>
      <c r="PIY62" s="2"/>
      <c r="PJA62" s="2"/>
      <c r="PJC62" s="2"/>
      <c r="PJE62" s="2"/>
      <c r="PJG62" s="2"/>
      <c r="PJI62" s="2"/>
      <c r="PJK62" s="2"/>
      <c r="PJM62" s="2"/>
      <c r="PJO62" s="2"/>
      <c r="PJQ62" s="2"/>
      <c r="PJS62" s="2"/>
      <c r="PJU62" s="2"/>
      <c r="PJW62" s="2"/>
      <c r="PJY62" s="2"/>
      <c r="PKA62" s="2"/>
      <c r="PKC62" s="2"/>
      <c r="PKE62" s="2"/>
      <c r="PKG62" s="2"/>
      <c r="PKI62" s="2"/>
      <c r="PKK62" s="2"/>
      <c r="PKM62" s="2"/>
      <c r="PKO62" s="2"/>
      <c r="PKQ62" s="2"/>
      <c r="PKS62" s="2"/>
      <c r="PKU62" s="2"/>
      <c r="PKW62" s="2"/>
      <c r="PKY62" s="2"/>
      <c r="PLA62" s="2"/>
      <c r="PLC62" s="2"/>
      <c r="PLE62" s="2"/>
      <c r="PLG62" s="2"/>
      <c r="PLI62" s="2"/>
      <c r="PLK62" s="2"/>
      <c r="PLM62" s="2"/>
      <c r="PLO62" s="2"/>
      <c r="PLQ62" s="2"/>
      <c r="PLS62" s="2"/>
      <c r="PLU62" s="2"/>
      <c r="PLW62" s="2"/>
      <c r="PLY62" s="2"/>
      <c r="PMA62" s="2"/>
      <c r="PMC62" s="2"/>
      <c r="PME62" s="2"/>
      <c r="PMG62" s="2"/>
      <c r="PMI62" s="2"/>
      <c r="PMK62" s="2"/>
      <c r="PMM62" s="2"/>
      <c r="PMO62" s="2"/>
      <c r="PMQ62" s="2"/>
      <c r="PMS62" s="2"/>
      <c r="PMU62" s="2"/>
      <c r="PMW62" s="2"/>
      <c r="PMY62" s="2"/>
      <c r="PNA62" s="2"/>
      <c r="PNC62" s="2"/>
      <c r="PNE62" s="2"/>
      <c r="PNG62" s="2"/>
      <c r="PNI62" s="2"/>
      <c r="PNK62" s="2"/>
      <c r="PNM62" s="2"/>
      <c r="PNO62" s="2"/>
      <c r="PNQ62" s="2"/>
      <c r="PNS62" s="2"/>
      <c r="PNU62" s="2"/>
      <c r="PNW62" s="2"/>
      <c r="PNY62" s="2"/>
      <c r="POA62" s="2"/>
      <c r="POC62" s="2"/>
      <c r="POE62" s="2"/>
      <c r="POG62" s="2"/>
      <c r="POI62" s="2"/>
      <c r="POK62" s="2"/>
      <c r="POM62" s="2"/>
      <c r="POO62" s="2"/>
      <c r="POQ62" s="2"/>
      <c r="POS62" s="2"/>
      <c r="POU62" s="2"/>
      <c r="POW62" s="2"/>
      <c r="POY62" s="2"/>
      <c r="PPA62" s="2"/>
      <c r="PPC62" s="2"/>
      <c r="PPE62" s="2"/>
      <c r="PPG62" s="2"/>
      <c r="PPI62" s="2"/>
      <c r="PPK62" s="2"/>
      <c r="PPM62" s="2"/>
      <c r="PPO62" s="2"/>
      <c r="PPQ62" s="2"/>
      <c r="PPS62" s="2"/>
      <c r="PPU62" s="2"/>
      <c r="PPW62" s="2"/>
      <c r="PPY62" s="2"/>
      <c r="PQA62" s="2"/>
      <c r="PQC62" s="2"/>
      <c r="PQE62" s="2"/>
      <c r="PQG62" s="2"/>
      <c r="PQI62" s="2"/>
      <c r="PQK62" s="2"/>
      <c r="PQM62" s="2"/>
      <c r="PQO62" s="2"/>
      <c r="PQQ62" s="2"/>
      <c r="PQS62" s="2"/>
      <c r="PQU62" s="2"/>
      <c r="PQW62" s="2"/>
      <c r="PQY62" s="2"/>
      <c r="PRA62" s="2"/>
      <c r="PRC62" s="2"/>
      <c r="PRE62" s="2"/>
      <c r="PRG62" s="2"/>
      <c r="PRI62" s="2"/>
      <c r="PRK62" s="2"/>
      <c r="PRM62" s="2"/>
      <c r="PRO62" s="2"/>
      <c r="PRQ62" s="2"/>
      <c r="PRS62" s="2"/>
      <c r="PRU62" s="2"/>
      <c r="PRW62" s="2"/>
      <c r="PRY62" s="2"/>
      <c r="PSA62" s="2"/>
      <c r="PSC62" s="2"/>
      <c r="PSE62" s="2"/>
      <c r="PSG62" s="2"/>
      <c r="PSI62" s="2"/>
      <c r="PSK62" s="2"/>
      <c r="PSM62" s="2"/>
      <c r="PSO62" s="2"/>
      <c r="PSQ62" s="2"/>
      <c r="PSS62" s="2"/>
      <c r="PSU62" s="2"/>
      <c r="PSW62" s="2"/>
      <c r="PSY62" s="2"/>
      <c r="PTA62" s="2"/>
      <c r="PTC62" s="2"/>
      <c r="PTE62" s="2"/>
      <c r="PTG62" s="2"/>
      <c r="PTI62" s="2"/>
      <c r="PTK62" s="2"/>
      <c r="PTM62" s="2"/>
      <c r="PTO62" s="2"/>
      <c r="PTQ62" s="2"/>
      <c r="PTS62" s="2"/>
      <c r="PTU62" s="2"/>
      <c r="PTW62" s="2"/>
      <c r="PTY62" s="2"/>
      <c r="PUA62" s="2"/>
      <c r="PUC62" s="2"/>
      <c r="PUE62" s="2"/>
      <c r="PUG62" s="2"/>
      <c r="PUI62" s="2"/>
      <c r="PUK62" s="2"/>
      <c r="PUM62" s="2"/>
      <c r="PUO62" s="2"/>
      <c r="PUQ62" s="2"/>
      <c r="PUS62" s="2"/>
      <c r="PUU62" s="2"/>
      <c r="PUW62" s="2"/>
      <c r="PUY62" s="2"/>
      <c r="PVA62" s="2"/>
      <c r="PVC62" s="2"/>
      <c r="PVE62" s="2"/>
      <c r="PVG62" s="2"/>
      <c r="PVI62" s="2"/>
      <c r="PVK62" s="2"/>
      <c r="PVM62" s="2"/>
      <c r="PVO62" s="2"/>
      <c r="PVQ62" s="2"/>
      <c r="PVS62" s="2"/>
      <c r="PVU62" s="2"/>
      <c r="PVW62" s="2"/>
      <c r="PVY62" s="2"/>
      <c r="PWA62" s="2"/>
      <c r="PWC62" s="2"/>
      <c r="PWE62" s="2"/>
      <c r="PWG62" s="2"/>
      <c r="PWI62" s="2"/>
      <c r="PWK62" s="2"/>
      <c r="PWM62" s="2"/>
      <c r="PWO62" s="2"/>
      <c r="PWQ62" s="2"/>
      <c r="PWS62" s="2"/>
      <c r="PWU62" s="2"/>
      <c r="PWW62" s="2"/>
      <c r="PWY62" s="2"/>
      <c r="PXA62" s="2"/>
      <c r="PXC62" s="2"/>
      <c r="PXE62" s="2"/>
      <c r="PXG62" s="2"/>
      <c r="PXI62" s="2"/>
      <c r="PXK62" s="2"/>
      <c r="PXM62" s="2"/>
      <c r="PXO62" s="2"/>
      <c r="PXQ62" s="2"/>
      <c r="PXS62" s="2"/>
      <c r="PXU62" s="2"/>
      <c r="PXW62" s="2"/>
      <c r="PXY62" s="2"/>
      <c r="PYA62" s="2"/>
      <c r="PYC62" s="2"/>
      <c r="PYE62" s="2"/>
      <c r="PYG62" s="2"/>
      <c r="PYI62" s="2"/>
      <c r="PYK62" s="2"/>
      <c r="PYM62" s="2"/>
      <c r="PYO62" s="2"/>
      <c r="PYQ62" s="2"/>
      <c r="PYS62" s="2"/>
      <c r="PYU62" s="2"/>
      <c r="PYW62" s="2"/>
      <c r="PYY62" s="2"/>
      <c r="PZA62" s="2"/>
      <c r="PZC62" s="2"/>
      <c r="PZE62" s="2"/>
      <c r="PZG62" s="2"/>
      <c r="PZI62" s="2"/>
      <c r="PZK62" s="2"/>
      <c r="PZM62" s="2"/>
      <c r="PZO62" s="2"/>
      <c r="PZQ62" s="2"/>
      <c r="PZS62" s="2"/>
      <c r="PZU62" s="2"/>
      <c r="PZW62" s="2"/>
      <c r="PZY62" s="2"/>
      <c r="QAA62" s="2"/>
      <c r="QAC62" s="2"/>
      <c r="QAE62" s="2"/>
      <c r="QAG62" s="2"/>
      <c r="QAI62" s="2"/>
      <c r="QAK62" s="2"/>
      <c r="QAM62" s="2"/>
      <c r="QAO62" s="2"/>
      <c r="QAQ62" s="2"/>
      <c r="QAS62" s="2"/>
      <c r="QAU62" s="2"/>
      <c r="QAW62" s="2"/>
      <c r="QAY62" s="2"/>
      <c r="QBA62" s="2"/>
      <c r="QBC62" s="2"/>
      <c r="QBE62" s="2"/>
      <c r="QBG62" s="2"/>
      <c r="QBI62" s="2"/>
      <c r="QBK62" s="2"/>
      <c r="QBM62" s="2"/>
      <c r="QBO62" s="2"/>
      <c r="QBQ62" s="2"/>
      <c r="QBS62" s="2"/>
      <c r="QBU62" s="2"/>
      <c r="QBW62" s="2"/>
      <c r="QBY62" s="2"/>
      <c r="QCA62" s="2"/>
      <c r="QCC62" s="2"/>
      <c r="QCE62" s="2"/>
      <c r="QCG62" s="2"/>
      <c r="QCI62" s="2"/>
      <c r="QCK62" s="2"/>
      <c r="QCM62" s="2"/>
      <c r="QCO62" s="2"/>
      <c r="QCQ62" s="2"/>
      <c r="QCS62" s="2"/>
      <c r="QCU62" s="2"/>
      <c r="QCW62" s="2"/>
      <c r="QCY62" s="2"/>
      <c r="QDA62" s="2"/>
      <c r="QDC62" s="2"/>
      <c r="QDE62" s="2"/>
      <c r="QDG62" s="2"/>
      <c r="QDI62" s="2"/>
      <c r="QDK62" s="2"/>
      <c r="QDM62" s="2"/>
      <c r="QDO62" s="2"/>
      <c r="QDQ62" s="2"/>
      <c r="QDS62" s="2"/>
      <c r="QDU62" s="2"/>
      <c r="QDW62" s="2"/>
      <c r="QDY62" s="2"/>
      <c r="QEA62" s="2"/>
      <c r="QEC62" s="2"/>
      <c r="QEE62" s="2"/>
      <c r="QEG62" s="2"/>
      <c r="QEI62" s="2"/>
      <c r="QEK62" s="2"/>
      <c r="QEM62" s="2"/>
      <c r="QEO62" s="2"/>
      <c r="QEQ62" s="2"/>
      <c r="QES62" s="2"/>
      <c r="QEU62" s="2"/>
      <c r="QEW62" s="2"/>
      <c r="QEY62" s="2"/>
      <c r="QFA62" s="2"/>
      <c r="QFC62" s="2"/>
      <c r="QFE62" s="2"/>
      <c r="QFG62" s="2"/>
      <c r="QFI62" s="2"/>
      <c r="QFK62" s="2"/>
      <c r="QFM62" s="2"/>
      <c r="QFO62" s="2"/>
      <c r="QFQ62" s="2"/>
      <c r="QFS62" s="2"/>
      <c r="QFU62" s="2"/>
      <c r="QFW62" s="2"/>
      <c r="QFY62" s="2"/>
      <c r="QGA62" s="2"/>
      <c r="QGC62" s="2"/>
      <c r="QGE62" s="2"/>
      <c r="QGG62" s="2"/>
      <c r="QGI62" s="2"/>
      <c r="QGK62" s="2"/>
      <c r="QGM62" s="2"/>
      <c r="QGO62" s="2"/>
      <c r="QGQ62" s="2"/>
      <c r="QGS62" s="2"/>
      <c r="QGU62" s="2"/>
      <c r="QGW62" s="2"/>
      <c r="QGY62" s="2"/>
      <c r="QHA62" s="2"/>
      <c r="QHC62" s="2"/>
      <c r="QHE62" s="2"/>
      <c r="QHG62" s="2"/>
      <c r="QHI62" s="2"/>
      <c r="QHK62" s="2"/>
      <c r="QHM62" s="2"/>
      <c r="QHO62" s="2"/>
      <c r="QHQ62" s="2"/>
      <c r="QHS62" s="2"/>
      <c r="QHU62" s="2"/>
      <c r="QHW62" s="2"/>
      <c r="QHY62" s="2"/>
      <c r="QIA62" s="2"/>
      <c r="QIC62" s="2"/>
      <c r="QIE62" s="2"/>
      <c r="QIG62" s="2"/>
      <c r="QII62" s="2"/>
      <c r="QIK62" s="2"/>
      <c r="QIM62" s="2"/>
      <c r="QIO62" s="2"/>
      <c r="QIQ62" s="2"/>
      <c r="QIS62" s="2"/>
      <c r="QIU62" s="2"/>
      <c r="QIW62" s="2"/>
      <c r="QIY62" s="2"/>
      <c r="QJA62" s="2"/>
      <c r="QJC62" s="2"/>
      <c r="QJE62" s="2"/>
      <c r="QJG62" s="2"/>
      <c r="QJI62" s="2"/>
      <c r="QJK62" s="2"/>
      <c r="QJM62" s="2"/>
      <c r="QJO62" s="2"/>
      <c r="QJQ62" s="2"/>
      <c r="QJS62" s="2"/>
      <c r="QJU62" s="2"/>
      <c r="QJW62" s="2"/>
      <c r="QJY62" s="2"/>
      <c r="QKA62" s="2"/>
      <c r="QKC62" s="2"/>
      <c r="QKE62" s="2"/>
      <c r="QKG62" s="2"/>
      <c r="QKI62" s="2"/>
      <c r="QKK62" s="2"/>
      <c r="QKM62" s="2"/>
      <c r="QKO62" s="2"/>
      <c r="QKQ62" s="2"/>
      <c r="QKS62" s="2"/>
      <c r="QKU62" s="2"/>
      <c r="QKW62" s="2"/>
      <c r="QKY62" s="2"/>
      <c r="QLA62" s="2"/>
      <c r="QLC62" s="2"/>
      <c r="QLE62" s="2"/>
      <c r="QLG62" s="2"/>
      <c r="QLI62" s="2"/>
      <c r="QLK62" s="2"/>
      <c r="QLM62" s="2"/>
      <c r="QLO62" s="2"/>
      <c r="QLQ62" s="2"/>
      <c r="QLS62" s="2"/>
      <c r="QLU62" s="2"/>
      <c r="QLW62" s="2"/>
      <c r="QLY62" s="2"/>
      <c r="QMA62" s="2"/>
      <c r="QMC62" s="2"/>
      <c r="QME62" s="2"/>
      <c r="QMG62" s="2"/>
      <c r="QMI62" s="2"/>
      <c r="QMK62" s="2"/>
      <c r="QMM62" s="2"/>
      <c r="QMO62" s="2"/>
      <c r="QMQ62" s="2"/>
      <c r="QMS62" s="2"/>
      <c r="QMU62" s="2"/>
      <c r="QMW62" s="2"/>
      <c r="QMY62" s="2"/>
      <c r="QNA62" s="2"/>
      <c r="QNC62" s="2"/>
      <c r="QNE62" s="2"/>
      <c r="QNG62" s="2"/>
      <c r="QNI62" s="2"/>
      <c r="QNK62" s="2"/>
      <c r="QNM62" s="2"/>
      <c r="QNO62" s="2"/>
      <c r="QNQ62" s="2"/>
      <c r="QNS62" s="2"/>
      <c r="QNU62" s="2"/>
      <c r="QNW62" s="2"/>
      <c r="QNY62" s="2"/>
      <c r="QOA62" s="2"/>
      <c r="QOC62" s="2"/>
      <c r="QOE62" s="2"/>
      <c r="QOG62" s="2"/>
      <c r="QOI62" s="2"/>
      <c r="QOK62" s="2"/>
      <c r="QOM62" s="2"/>
      <c r="QOO62" s="2"/>
      <c r="QOQ62" s="2"/>
      <c r="QOS62" s="2"/>
      <c r="QOU62" s="2"/>
      <c r="QOW62" s="2"/>
      <c r="QOY62" s="2"/>
      <c r="QPA62" s="2"/>
      <c r="QPC62" s="2"/>
      <c r="QPE62" s="2"/>
      <c r="QPG62" s="2"/>
      <c r="QPI62" s="2"/>
      <c r="QPK62" s="2"/>
      <c r="QPM62" s="2"/>
      <c r="QPO62" s="2"/>
      <c r="QPQ62" s="2"/>
      <c r="QPS62" s="2"/>
      <c r="QPU62" s="2"/>
      <c r="QPW62" s="2"/>
      <c r="QPY62" s="2"/>
      <c r="QQA62" s="2"/>
      <c r="QQC62" s="2"/>
      <c r="QQE62" s="2"/>
      <c r="QQG62" s="2"/>
      <c r="QQI62" s="2"/>
      <c r="QQK62" s="2"/>
      <c r="QQM62" s="2"/>
      <c r="QQO62" s="2"/>
      <c r="QQQ62" s="2"/>
      <c r="QQS62" s="2"/>
      <c r="QQU62" s="2"/>
      <c r="QQW62" s="2"/>
      <c r="QQY62" s="2"/>
      <c r="QRA62" s="2"/>
      <c r="QRC62" s="2"/>
      <c r="QRE62" s="2"/>
      <c r="QRG62" s="2"/>
      <c r="QRI62" s="2"/>
      <c r="QRK62" s="2"/>
      <c r="QRM62" s="2"/>
      <c r="QRO62" s="2"/>
      <c r="QRQ62" s="2"/>
      <c r="QRS62" s="2"/>
      <c r="QRU62" s="2"/>
      <c r="QRW62" s="2"/>
      <c r="QRY62" s="2"/>
      <c r="QSA62" s="2"/>
      <c r="QSC62" s="2"/>
      <c r="QSE62" s="2"/>
      <c r="QSG62" s="2"/>
      <c r="QSI62" s="2"/>
      <c r="QSK62" s="2"/>
      <c r="QSM62" s="2"/>
      <c r="QSO62" s="2"/>
      <c r="QSQ62" s="2"/>
      <c r="QSS62" s="2"/>
      <c r="QSU62" s="2"/>
      <c r="QSW62" s="2"/>
      <c r="QSY62" s="2"/>
      <c r="QTA62" s="2"/>
      <c r="QTC62" s="2"/>
      <c r="QTE62" s="2"/>
      <c r="QTG62" s="2"/>
      <c r="QTI62" s="2"/>
      <c r="QTK62" s="2"/>
      <c r="QTM62" s="2"/>
      <c r="QTO62" s="2"/>
      <c r="QTQ62" s="2"/>
      <c r="QTS62" s="2"/>
      <c r="QTU62" s="2"/>
      <c r="QTW62" s="2"/>
      <c r="QTY62" s="2"/>
      <c r="QUA62" s="2"/>
      <c r="QUC62" s="2"/>
      <c r="QUE62" s="2"/>
      <c r="QUG62" s="2"/>
      <c r="QUI62" s="2"/>
      <c r="QUK62" s="2"/>
      <c r="QUM62" s="2"/>
      <c r="QUO62" s="2"/>
      <c r="QUQ62" s="2"/>
      <c r="QUS62" s="2"/>
      <c r="QUU62" s="2"/>
      <c r="QUW62" s="2"/>
      <c r="QUY62" s="2"/>
      <c r="QVA62" s="2"/>
      <c r="QVC62" s="2"/>
      <c r="QVE62" s="2"/>
      <c r="QVG62" s="2"/>
      <c r="QVI62" s="2"/>
      <c r="QVK62" s="2"/>
      <c r="QVM62" s="2"/>
      <c r="QVO62" s="2"/>
      <c r="QVQ62" s="2"/>
      <c r="QVS62" s="2"/>
      <c r="QVU62" s="2"/>
      <c r="QVW62" s="2"/>
      <c r="QVY62" s="2"/>
      <c r="QWA62" s="2"/>
      <c r="QWC62" s="2"/>
      <c r="QWE62" s="2"/>
      <c r="QWG62" s="2"/>
      <c r="QWI62" s="2"/>
      <c r="QWK62" s="2"/>
      <c r="QWM62" s="2"/>
      <c r="QWO62" s="2"/>
      <c r="QWQ62" s="2"/>
      <c r="QWS62" s="2"/>
      <c r="QWU62" s="2"/>
      <c r="QWW62" s="2"/>
      <c r="QWY62" s="2"/>
      <c r="QXA62" s="2"/>
      <c r="QXC62" s="2"/>
      <c r="QXE62" s="2"/>
      <c r="QXG62" s="2"/>
      <c r="QXI62" s="2"/>
      <c r="QXK62" s="2"/>
      <c r="QXM62" s="2"/>
      <c r="QXO62" s="2"/>
      <c r="QXQ62" s="2"/>
      <c r="QXS62" s="2"/>
      <c r="QXU62" s="2"/>
      <c r="QXW62" s="2"/>
      <c r="QXY62" s="2"/>
      <c r="QYA62" s="2"/>
      <c r="QYC62" s="2"/>
      <c r="QYE62" s="2"/>
      <c r="QYG62" s="2"/>
      <c r="QYI62" s="2"/>
      <c r="QYK62" s="2"/>
      <c r="QYM62" s="2"/>
      <c r="QYO62" s="2"/>
      <c r="QYQ62" s="2"/>
      <c r="QYS62" s="2"/>
      <c r="QYU62" s="2"/>
      <c r="QYW62" s="2"/>
      <c r="QYY62" s="2"/>
      <c r="QZA62" s="2"/>
      <c r="QZC62" s="2"/>
      <c r="QZE62" s="2"/>
      <c r="QZG62" s="2"/>
      <c r="QZI62" s="2"/>
      <c r="QZK62" s="2"/>
      <c r="QZM62" s="2"/>
      <c r="QZO62" s="2"/>
      <c r="QZQ62" s="2"/>
      <c r="QZS62" s="2"/>
      <c r="QZU62" s="2"/>
      <c r="QZW62" s="2"/>
      <c r="QZY62" s="2"/>
      <c r="RAA62" s="2"/>
      <c r="RAC62" s="2"/>
      <c r="RAE62" s="2"/>
      <c r="RAG62" s="2"/>
      <c r="RAI62" s="2"/>
      <c r="RAK62" s="2"/>
      <c r="RAM62" s="2"/>
      <c r="RAO62" s="2"/>
      <c r="RAQ62" s="2"/>
      <c r="RAS62" s="2"/>
      <c r="RAU62" s="2"/>
      <c r="RAW62" s="2"/>
      <c r="RAY62" s="2"/>
      <c r="RBA62" s="2"/>
      <c r="RBC62" s="2"/>
      <c r="RBE62" s="2"/>
      <c r="RBG62" s="2"/>
      <c r="RBI62" s="2"/>
      <c r="RBK62" s="2"/>
      <c r="RBM62" s="2"/>
      <c r="RBO62" s="2"/>
      <c r="RBQ62" s="2"/>
      <c r="RBS62" s="2"/>
      <c r="RBU62" s="2"/>
      <c r="RBW62" s="2"/>
      <c r="RBY62" s="2"/>
      <c r="RCA62" s="2"/>
      <c r="RCC62" s="2"/>
      <c r="RCE62" s="2"/>
      <c r="RCG62" s="2"/>
      <c r="RCI62" s="2"/>
      <c r="RCK62" s="2"/>
      <c r="RCM62" s="2"/>
      <c r="RCO62" s="2"/>
      <c r="RCQ62" s="2"/>
      <c r="RCS62" s="2"/>
      <c r="RCU62" s="2"/>
      <c r="RCW62" s="2"/>
      <c r="RCY62" s="2"/>
      <c r="RDA62" s="2"/>
      <c r="RDC62" s="2"/>
      <c r="RDE62" s="2"/>
      <c r="RDG62" s="2"/>
      <c r="RDI62" s="2"/>
      <c r="RDK62" s="2"/>
      <c r="RDM62" s="2"/>
      <c r="RDO62" s="2"/>
      <c r="RDQ62" s="2"/>
      <c r="RDS62" s="2"/>
      <c r="RDU62" s="2"/>
      <c r="RDW62" s="2"/>
      <c r="RDY62" s="2"/>
      <c r="REA62" s="2"/>
      <c r="REC62" s="2"/>
      <c r="REE62" s="2"/>
      <c r="REG62" s="2"/>
      <c r="REI62" s="2"/>
      <c r="REK62" s="2"/>
      <c r="REM62" s="2"/>
      <c r="REO62" s="2"/>
      <c r="REQ62" s="2"/>
      <c r="RES62" s="2"/>
      <c r="REU62" s="2"/>
      <c r="REW62" s="2"/>
      <c r="REY62" s="2"/>
      <c r="RFA62" s="2"/>
      <c r="RFC62" s="2"/>
      <c r="RFE62" s="2"/>
      <c r="RFG62" s="2"/>
      <c r="RFI62" s="2"/>
      <c r="RFK62" s="2"/>
      <c r="RFM62" s="2"/>
      <c r="RFO62" s="2"/>
      <c r="RFQ62" s="2"/>
      <c r="RFS62" s="2"/>
      <c r="RFU62" s="2"/>
      <c r="RFW62" s="2"/>
      <c r="RFY62" s="2"/>
      <c r="RGA62" s="2"/>
      <c r="RGC62" s="2"/>
      <c r="RGE62" s="2"/>
      <c r="RGG62" s="2"/>
      <c r="RGI62" s="2"/>
      <c r="RGK62" s="2"/>
      <c r="RGM62" s="2"/>
      <c r="RGO62" s="2"/>
      <c r="RGQ62" s="2"/>
      <c r="RGS62" s="2"/>
      <c r="RGU62" s="2"/>
      <c r="RGW62" s="2"/>
      <c r="RGY62" s="2"/>
      <c r="RHA62" s="2"/>
      <c r="RHC62" s="2"/>
      <c r="RHE62" s="2"/>
      <c r="RHG62" s="2"/>
      <c r="RHI62" s="2"/>
      <c r="RHK62" s="2"/>
      <c r="RHM62" s="2"/>
      <c r="RHO62" s="2"/>
      <c r="RHQ62" s="2"/>
      <c r="RHS62" s="2"/>
      <c r="RHU62" s="2"/>
      <c r="RHW62" s="2"/>
      <c r="RHY62" s="2"/>
      <c r="RIA62" s="2"/>
      <c r="RIC62" s="2"/>
      <c r="RIE62" s="2"/>
      <c r="RIG62" s="2"/>
      <c r="RII62" s="2"/>
      <c r="RIK62" s="2"/>
      <c r="RIM62" s="2"/>
      <c r="RIO62" s="2"/>
      <c r="RIQ62" s="2"/>
      <c r="RIS62" s="2"/>
      <c r="RIU62" s="2"/>
      <c r="RIW62" s="2"/>
      <c r="RIY62" s="2"/>
      <c r="RJA62" s="2"/>
      <c r="RJC62" s="2"/>
      <c r="RJE62" s="2"/>
      <c r="RJG62" s="2"/>
      <c r="RJI62" s="2"/>
      <c r="RJK62" s="2"/>
      <c r="RJM62" s="2"/>
      <c r="RJO62" s="2"/>
      <c r="RJQ62" s="2"/>
      <c r="RJS62" s="2"/>
      <c r="RJU62" s="2"/>
      <c r="RJW62" s="2"/>
      <c r="RJY62" s="2"/>
      <c r="RKA62" s="2"/>
      <c r="RKC62" s="2"/>
      <c r="RKE62" s="2"/>
      <c r="RKG62" s="2"/>
      <c r="RKI62" s="2"/>
      <c r="RKK62" s="2"/>
      <c r="RKM62" s="2"/>
      <c r="RKO62" s="2"/>
      <c r="RKQ62" s="2"/>
      <c r="RKS62" s="2"/>
      <c r="RKU62" s="2"/>
      <c r="RKW62" s="2"/>
      <c r="RKY62" s="2"/>
      <c r="RLA62" s="2"/>
      <c r="RLC62" s="2"/>
      <c r="RLE62" s="2"/>
      <c r="RLG62" s="2"/>
      <c r="RLI62" s="2"/>
      <c r="RLK62" s="2"/>
      <c r="RLM62" s="2"/>
      <c r="RLO62" s="2"/>
      <c r="RLQ62" s="2"/>
      <c r="RLS62" s="2"/>
      <c r="RLU62" s="2"/>
      <c r="RLW62" s="2"/>
      <c r="RLY62" s="2"/>
      <c r="RMA62" s="2"/>
      <c r="RMC62" s="2"/>
      <c r="RME62" s="2"/>
      <c r="RMG62" s="2"/>
      <c r="RMI62" s="2"/>
      <c r="RMK62" s="2"/>
      <c r="RMM62" s="2"/>
      <c r="RMO62" s="2"/>
      <c r="RMQ62" s="2"/>
      <c r="RMS62" s="2"/>
      <c r="RMU62" s="2"/>
      <c r="RMW62" s="2"/>
      <c r="RMY62" s="2"/>
      <c r="RNA62" s="2"/>
      <c r="RNC62" s="2"/>
      <c r="RNE62" s="2"/>
      <c r="RNG62" s="2"/>
      <c r="RNI62" s="2"/>
      <c r="RNK62" s="2"/>
      <c r="RNM62" s="2"/>
      <c r="RNO62" s="2"/>
      <c r="RNQ62" s="2"/>
      <c r="RNS62" s="2"/>
      <c r="RNU62" s="2"/>
      <c r="RNW62" s="2"/>
      <c r="RNY62" s="2"/>
      <c r="ROA62" s="2"/>
      <c r="ROC62" s="2"/>
      <c r="ROE62" s="2"/>
      <c r="ROG62" s="2"/>
      <c r="ROI62" s="2"/>
      <c r="ROK62" s="2"/>
      <c r="ROM62" s="2"/>
      <c r="ROO62" s="2"/>
      <c r="ROQ62" s="2"/>
      <c r="ROS62" s="2"/>
      <c r="ROU62" s="2"/>
      <c r="ROW62" s="2"/>
      <c r="ROY62" s="2"/>
      <c r="RPA62" s="2"/>
      <c r="RPC62" s="2"/>
      <c r="RPE62" s="2"/>
      <c r="RPG62" s="2"/>
      <c r="RPI62" s="2"/>
      <c r="RPK62" s="2"/>
      <c r="RPM62" s="2"/>
      <c r="RPO62" s="2"/>
      <c r="RPQ62" s="2"/>
      <c r="RPS62" s="2"/>
      <c r="RPU62" s="2"/>
      <c r="RPW62" s="2"/>
      <c r="RPY62" s="2"/>
      <c r="RQA62" s="2"/>
      <c r="RQC62" s="2"/>
      <c r="RQE62" s="2"/>
      <c r="RQG62" s="2"/>
      <c r="RQI62" s="2"/>
      <c r="RQK62" s="2"/>
      <c r="RQM62" s="2"/>
      <c r="RQO62" s="2"/>
      <c r="RQQ62" s="2"/>
      <c r="RQS62" s="2"/>
      <c r="RQU62" s="2"/>
      <c r="RQW62" s="2"/>
      <c r="RQY62" s="2"/>
      <c r="RRA62" s="2"/>
      <c r="RRC62" s="2"/>
      <c r="RRE62" s="2"/>
      <c r="RRG62" s="2"/>
      <c r="RRI62" s="2"/>
      <c r="RRK62" s="2"/>
      <c r="RRM62" s="2"/>
      <c r="RRO62" s="2"/>
      <c r="RRQ62" s="2"/>
      <c r="RRS62" s="2"/>
      <c r="RRU62" s="2"/>
      <c r="RRW62" s="2"/>
      <c r="RRY62" s="2"/>
      <c r="RSA62" s="2"/>
      <c r="RSC62" s="2"/>
      <c r="RSE62" s="2"/>
      <c r="RSG62" s="2"/>
      <c r="RSI62" s="2"/>
      <c r="RSK62" s="2"/>
      <c r="RSM62" s="2"/>
      <c r="RSO62" s="2"/>
      <c r="RSQ62" s="2"/>
      <c r="RSS62" s="2"/>
      <c r="RSU62" s="2"/>
      <c r="RSW62" s="2"/>
      <c r="RSY62" s="2"/>
      <c r="RTA62" s="2"/>
      <c r="RTC62" s="2"/>
      <c r="RTE62" s="2"/>
      <c r="RTG62" s="2"/>
      <c r="RTI62" s="2"/>
      <c r="RTK62" s="2"/>
      <c r="RTM62" s="2"/>
      <c r="RTO62" s="2"/>
      <c r="RTQ62" s="2"/>
      <c r="RTS62" s="2"/>
      <c r="RTU62" s="2"/>
      <c r="RTW62" s="2"/>
      <c r="RTY62" s="2"/>
      <c r="RUA62" s="2"/>
      <c r="RUC62" s="2"/>
      <c r="RUE62" s="2"/>
      <c r="RUG62" s="2"/>
      <c r="RUI62" s="2"/>
      <c r="RUK62" s="2"/>
      <c r="RUM62" s="2"/>
      <c r="RUO62" s="2"/>
      <c r="RUQ62" s="2"/>
      <c r="RUS62" s="2"/>
      <c r="RUU62" s="2"/>
      <c r="RUW62" s="2"/>
      <c r="RUY62" s="2"/>
      <c r="RVA62" s="2"/>
      <c r="RVC62" s="2"/>
      <c r="RVE62" s="2"/>
      <c r="RVG62" s="2"/>
      <c r="RVI62" s="2"/>
      <c r="RVK62" s="2"/>
      <c r="RVM62" s="2"/>
      <c r="RVO62" s="2"/>
      <c r="RVQ62" s="2"/>
      <c r="RVS62" s="2"/>
      <c r="RVU62" s="2"/>
      <c r="RVW62" s="2"/>
      <c r="RVY62" s="2"/>
      <c r="RWA62" s="2"/>
      <c r="RWC62" s="2"/>
      <c r="RWE62" s="2"/>
      <c r="RWG62" s="2"/>
      <c r="RWI62" s="2"/>
      <c r="RWK62" s="2"/>
      <c r="RWM62" s="2"/>
      <c r="RWO62" s="2"/>
      <c r="RWQ62" s="2"/>
      <c r="RWS62" s="2"/>
      <c r="RWU62" s="2"/>
      <c r="RWW62" s="2"/>
      <c r="RWY62" s="2"/>
      <c r="RXA62" s="2"/>
      <c r="RXC62" s="2"/>
      <c r="RXE62" s="2"/>
      <c r="RXG62" s="2"/>
      <c r="RXI62" s="2"/>
      <c r="RXK62" s="2"/>
      <c r="RXM62" s="2"/>
      <c r="RXO62" s="2"/>
      <c r="RXQ62" s="2"/>
      <c r="RXS62" s="2"/>
      <c r="RXU62" s="2"/>
      <c r="RXW62" s="2"/>
      <c r="RXY62" s="2"/>
      <c r="RYA62" s="2"/>
      <c r="RYC62" s="2"/>
      <c r="RYE62" s="2"/>
      <c r="RYG62" s="2"/>
      <c r="RYI62" s="2"/>
      <c r="RYK62" s="2"/>
      <c r="RYM62" s="2"/>
      <c r="RYO62" s="2"/>
      <c r="RYQ62" s="2"/>
      <c r="RYS62" s="2"/>
      <c r="RYU62" s="2"/>
      <c r="RYW62" s="2"/>
      <c r="RYY62" s="2"/>
      <c r="RZA62" s="2"/>
      <c r="RZC62" s="2"/>
      <c r="RZE62" s="2"/>
      <c r="RZG62" s="2"/>
      <c r="RZI62" s="2"/>
      <c r="RZK62" s="2"/>
      <c r="RZM62" s="2"/>
      <c r="RZO62" s="2"/>
      <c r="RZQ62" s="2"/>
      <c r="RZS62" s="2"/>
      <c r="RZU62" s="2"/>
      <c r="RZW62" s="2"/>
      <c r="RZY62" s="2"/>
      <c r="SAA62" s="2"/>
      <c r="SAC62" s="2"/>
      <c r="SAE62" s="2"/>
      <c r="SAG62" s="2"/>
      <c r="SAI62" s="2"/>
      <c r="SAK62" s="2"/>
      <c r="SAM62" s="2"/>
      <c r="SAO62" s="2"/>
      <c r="SAQ62" s="2"/>
      <c r="SAS62" s="2"/>
      <c r="SAU62" s="2"/>
      <c r="SAW62" s="2"/>
      <c r="SAY62" s="2"/>
      <c r="SBA62" s="2"/>
      <c r="SBC62" s="2"/>
      <c r="SBE62" s="2"/>
      <c r="SBG62" s="2"/>
      <c r="SBI62" s="2"/>
      <c r="SBK62" s="2"/>
      <c r="SBM62" s="2"/>
      <c r="SBO62" s="2"/>
      <c r="SBQ62" s="2"/>
      <c r="SBS62" s="2"/>
      <c r="SBU62" s="2"/>
      <c r="SBW62" s="2"/>
      <c r="SBY62" s="2"/>
      <c r="SCA62" s="2"/>
      <c r="SCC62" s="2"/>
      <c r="SCE62" s="2"/>
      <c r="SCG62" s="2"/>
      <c r="SCI62" s="2"/>
      <c r="SCK62" s="2"/>
      <c r="SCM62" s="2"/>
      <c r="SCO62" s="2"/>
      <c r="SCQ62" s="2"/>
      <c r="SCS62" s="2"/>
      <c r="SCU62" s="2"/>
      <c r="SCW62" s="2"/>
      <c r="SCY62" s="2"/>
      <c r="SDA62" s="2"/>
      <c r="SDC62" s="2"/>
      <c r="SDE62" s="2"/>
      <c r="SDG62" s="2"/>
      <c r="SDI62" s="2"/>
      <c r="SDK62" s="2"/>
      <c r="SDM62" s="2"/>
      <c r="SDO62" s="2"/>
      <c r="SDQ62" s="2"/>
      <c r="SDS62" s="2"/>
      <c r="SDU62" s="2"/>
      <c r="SDW62" s="2"/>
      <c r="SDY62" s="2"/>
      <c r="SEA62" s="2"/>
      <c r="SEC62" s="2"/>
      <c r="SEE62" s="2"/>
      <c r="SEG62" s="2"/>
      <c r="SEI62" s="2"/>
      <c r="SEK62" s="2"/>
      <c r="SEM62" s="2"/>
      <c r="SEO62" s="2"/>
      <c r="SEQ62" s="2"/>
      <c r="SES62" s="2"/>
      <c r="SEU62" s="2"/>
      <c r="SEW62" s="2"/>
      <c r="SEY62" s="2"/>
      <c r="SFA62" s="2"/>
      <c r="SFC62" s="2"/>
      <c r="SFE62" s="2"/>
      <c r="SFG62" s="2"/>
      <c r="SFI62" s="2"/>
      <c r="SFK62" s="2"/>
      <c r="SFM62" s="2"/>
      <c r="SFO62" s="2"/>
      <c r="SFQ62" s="2"/>
      <c r="SFS62" s="2"/>
      <c r="SFU62" s="2"/>
      <c r="SFW62" s="2"/>
      <c r="SFY62" s="2"/>
      <c r="SGA62" s="2"/>
      <c r="SGC62" s="2"/>
      <c r="SGE62" s="2"/>
      <c r="SGG62" s="2"/>
      <c r="SGI62" s="2"/>
      <c r="SGK62" s="2"/>
      <c r="SGM62" s="2"/>
      <c r="SGO62" s="2"/>
      <c r="SGQ62" s="2"/>
      <c r="SGS62" s="2"/>
      <c r="SGU62" s="2"/>
      <c r="SGW62" s="2"/>
      <c r="SGY62" s="2"/>
      <c r="SHA62" s="2"/>
      <c r="SHC62" s="2"/>
      <c r="SHE62" s="2"/>
      <c r="SHG62" s="2"/>
      <c r="SHI62" s="2"/>
      <c r="SHK62" s="2"/>
      <c r="SHM62" s="2"/>
      <c r="SHO62" s="2"/>
      <c r="SHQ62" s="2"/>
      <c r="SHS62" s="2"/>
      <c r="SHU62" s="2"/>
      <c r="SHW62" s="2"/>
      <c r="SHY62" s="2"/>
      <c r="SIA62" s="2"/>
      <c r="SIC62" s="2"/>
      <c r="SIE62" s="2"/>
      <c r="SIG62" s="2"/>
      <c r="SII62" s="2"/>
      <c r="SIK62" s="2"/>
      <c r="SIM62" s="2"/>
      <c r="SIO62" s="2"/>
      <c r="SIQ62" s="2"/>
      <c r="SIS62" s="2"/>
      <c r="SIU62" s="2"/>
      <c r="SIW62" s="2"/>
      <c r="SIY62" s="2"/>
      <c r="SJA62" s="2"/>
      <c r="SJC62" s="2"/>
      <c r="SJE62" s="2"/>
      <c r="SJG62" s="2"/>
      <c r="SJI62" s="2"/>
      <c r="SJK62" s="2"/>
      <c r="SJM62" s="2"/>
      <c r="SJO62" s="2"/>
      <c r="SJQ62" s="2"/>
      <c r="SJS62" s="2"/>
      <c r="SJU62" s="2"/>
      <c r="SJW62" s="2"/>
      <c r="SJY62" s="2"/>
      <c r="SKA62" s="2"/>
      <c r="SKC62" s="2"/>
      <c r="SKE62" s="2"/>
      <c r="SKG62" s="2"/>
      <c r="SKI62" s="2"/>
      <c r="SKK62" s="2"/>
      <c r="SKM62" s="2"/>
      <c r="SKO62" s="2"/>
      <c r="SKQ62" s="2"/>
      <c r="SKS62" s="2"/>
      <c r="SKU62" s="2"/>
      <c r="SKW62" s="2"/>
      <c r="SKY62" s="2"/>
      <c r="SLA62" s="2"/>
      <c r="SLC62" s="2"/>
      <c r="SLE62" s="2"/>
      <c r="SLG62" s="2"/>
      <c r="SLI62" s="2"/>
      <c r="SLK62" s="2"/>
      <c r="SLM62" s="2"/>
      <c r="SLO62" s="2"/>
      <c r="SLQ62" s="2"/>
      <c r="SLS62" s="2"/>
      <c r="SLU62" s="2"/>
      <c r="SLW62" s="2"/>
      <c r="SLY62" s="2"/>
      <c r="SMA62" s="2"/>
      <c r="SMC62" s="2"/>
      <c r="SME62" s="2"/>
      <c r="SMG62" s="2"/>
      <c r="SMI62" s="2"/>
      <c r="SMK62" s="2"/>
      <c r="SMM62" s="2"/>
      <c r="SMO62" s="2"/>
      <c r="SMQ62" s="2"/>
      <c r="SMS62" s="2"/>
      <c r="SMU62" s="2"/>
      <c r="SMW62" s="2"/>
      <c r="SMY62" s="2"/>
      <c r="SNA62" s="2"/>
      <c r="SNC62" s="2"/>
      <c r="SNE62" s="2"/>
      <c r="SNG62" s="2"/>
      <c r="SNI62" s="2"/>
      <c r="SNK62" s="2"/>
      <c r="SNM62" s="2"/>
      <c r="SNO62" s="2"/>
      <c r="SNQ62" s="2"/>
      <c r="SNS62" s="2"/>
      <c r="SNU62" s="2"/>
      <c r="SNW62" s="2"/>
      <c r="SNY62" s="2"/>
      <c r="SOA62" s="2"/>
      <c r="SOC62" s="2"/>
      <c r="SOE62" s="2"/>
      <c r="SOG62" s="2"/>
      <c r="SOI62" s="2"/>
      <c r="SOK62" s="2"/>
      <c r="SOM62" s="2"/>
      <c r="SOO62" s="2"/>
      <c r="SOQ62" s="2"/>
      <c r="SOS62" s="2"/>
      <c r="SOU62" s="2"/>
      <c r="SOW62" s="2"/>
      <c r="SOY62" s="2"/>
      <c r="SPA62" s="2"/>
      <c r="SPC62" s="2"/>
      <c r="SPE62" s="2"/>
      <c r="SPG62" s="2"/>
      <c r="SPI62" s="2"/>
      <c r="SPK62" s="2"/>
      <c r="SPM62" s="2"/>
      <c r="SPO62" s="2"/>
      <c r="SPQ62" s="2"/>
      <c r="SPS62" s="2"/>
      <c r="SPU62" s="2"/>
      <c r="SPW62" s="2"/>
      <c r="SPY62" s="2"/>
      <c r="SQA62" s="2"/>
      <c r="SQC62" s="2"/>
      <c r="SQE62" s="2"/>
      <c r="SQG62" s="2"/>
      <c r="SQI62" s="2"/>
      <c r="SQK62" s="2"/>
      <c r="SQM62" s="2"/>
      <c r="SQO62" s="2"/>
      <c r="SQQ62" s="2"/>
      <c r="SQS62" s="2"/>
      <c r="SQU62" s="2"/>
      <c r="SQW62" s="2"/>
      <c r="SQY62" s="2"/>
      <c r="SRA62" s="2"/>
      <c r="SRC62" s="2"/>
      <c r="SRE62" s="2"/>
      <c r="SRG62" s="2"/>
      <c r="SRI62" s="2"/>
      <c r="SRK62" s="2"/>
      <c r="SRM62" s="2"/>
      <c r="SRO62" s="2"/>
      <c r="SRQ62" s="2"/>
      <c r="SRS62" s="2"/>
      <c r="SRU62" s="2"/>
      <c r="SRW62" s="2"/>
      <c r="SRY62" s="2"/>
      <c r="SSA62" s="2"/>
      <c r="SSC62" s="2"/>
      <c r="SSE62" s="2"/>
      <c r="SSG62" s="2"/>
      <c r="SSI62" s="2"/>
      <c r="SSK62" s="2"/>
      <c r="SSM62" s="2"/>
      <c r="SSO62" s="2"/>
      <c r="SSQ62" s="2"/>
      <c r="SSS62" s="2"/>
      <c r="SSU62" s="2"/>
      <c r="SSW62" s="2"/>
      <c r="SSY62" s="2"/>
      <c r="STA62" s="2"/>
      <c r="STC62" s="2"/>
      <c r="STE62" s="2"/>
      <c r="STG62" s="2"/>
      <c r="STI62" s="2"/>
      <c r="STK62" s="2"/>
      <c r="STM62" s="2"/>
      <c r="STO62" s="2"/>
      <c r="STQ62" s="2"/>
      <c r="STS62" s="2"/>
      <c r="STU62" s="2"/>
      <c r="STW62" s="2"/>
      <c r="STY62" s="2"/>
      <c r="SUA62" s="2"/>
      <c r="SUC62" s="2"/>
      <c r="SUE62" s="2"/>
      <c r="SUG62" s="2"/>
      <c r="SUI62" s="2"/>
      <c r="SUK62" s="2"/>
      <c r="SUM62" s="2"/>
      <c r="SUO62" s="2"/>
      <c r="SUQ62" s="2"/>
      <c r="SUS62" s="2"/>
      <c r="SUU62" s="2"/>
      <c r="SUW62" s="2"/>
      <c r="SUY62" s="2"/>
      <c r="SVA62" s="2"/>
      <c r="SVC62" s="2"/>
      <c r="SVE62" s="2"/>
      <c r="SVG62" s="2"/>
      <c r="SVI62" s="2"/>
      <c r="SVK62" s="2"/>
      <c r="SVM62" s="2"/>
      <c r="SVO62" s="2"/>
      <c r="SVQ62" s="2"/>
      <c r="SVS62" s="2"/>
      <c r="SVU62" s="2"/>
      <c r="SVW62" s="2"/>
      <c r="SVY62" s="2"/>
      <c r="SWA62" s="2"/>
      <c r="SWC62" s="2"/>
      <c r="SWE62" s="2"/>
      <c r="SWG62" s="2"/>
      <c r="SWI62" s="2"/>
      <c r="SWK62" s="2"/>
      <c r="SWM62" s="2"/>
      <c r="SWO62" s="2"/>
      <c r="SWQ62" s="2"/>
      <c r="SWS62" s="2"/>
      <c r="SWU62" s="2"/>
      <c r="SWW62" s="2"/>
      <c r="SWY62" s="2"/>
      <c r="SXA62" s="2"/>
      <c r="SXC62" s="2"/>
      <c r="SXE62" s="2"/>
      <c r="SXG62" s="2"/>
      <c r="SXI62" s="2"/>
      <c r="SXK62" s="2"/>
      <c r="SXM62" s="2"/>
      <c r="SXO62" s="2"/>
      <c r="SXQ62" s="2"/>
      <c r="SXS62" s="2"/>
      <c r="SXU62" s="2"/>
      <c r="SXW62" s="2"/>
      <c r="SXY62" s="2"/>
      <c r="SYA62" s="2"/>
      <c r="SYC62" s="2"/>
      <c r="SYE62" s="2"/>
      <c r="SYG62" s="2"/>
      <c r="SYI62" s="2"/>
      <c r="SYK62" s="2"/>
      <c r="SYM62" s="2"/>
      <c r="SYO62" s="2"/>
      <c r="SYQ62" s="2"/>
      <c r="SYS62" s="2"/>
      <c r="SYU62" s="2"/>
      <c r="SYW62" s="2"/>
      <c r="SYY62" s="2"/>
      <c r="SZA62" s="2"/>
      <c r="SZC62" s="2"/>
      <c r="SZE62" s="2"/>
      <c r="SZG62" s="2"/>
      <c r="SZI62" s="2"/>
      <c r="SZK62" s="2"/>
      <c r="SZM62" s="2"/>
      <c r="SZO62" s="2"/>
      <c r="SZQ62" s="2"/>
      <c r="SZS62" s="2"/>
      <c r="SZU62" s="2"/>
      <c r="SZW62" s="2"/>
      <c r="SZY62" s="2"/>
      <c r="TAA62" s="2"/>
      <c r="TAC62" s="2"/>
      <c r="TAE62" s="2"/>
      <c r="TAG62" s="2"/>
      <c r="TAI62" s="2"/>
      <c r="TAK62" s="2"/>
      <c r="TAM62" s="2"/>
      <c r="TAO62" s="2"/>
      <c r="TAQ62" s="2"/>
      <c r="TAS62" s="2"/>
      <c r="TAU62" s="2"/>
      <c r="TAW62" s="2"/>
      <c r="TAY62" s="2"/>
      <c r="TBA62" s="2"/>
      <c r="TBC62" s="2"/>
      <c r="TBE62" s="2"/>
      <c r="TBG62" s="2"/>
      <c r="TBI62" s="2"/>
      <c r="TBK62" s="2"/>
      <c r="TBM62" s="2"/>
      <c r="TBO62" s="2"/>
      <c r="TBQ62" s="2"/>
      <c r="TBS62" s="2"/>
      <c r="TBU62" s="2"/>
      <c r="TBW62" s="2"/>
      <c r="TBY62" s="2"/>
      <c r="TCA62" s="2"/>
      <c r="TCC62" s="2"/>
      <c r="TCE62" s="2"/>
      <c r="TCG62" s="2"/>
      <c r="TCI62" s="2"/>
      <c r="TCK62" s="2"/>
      <c r="TCM62" s="2"/>
      <c r="TCO62" s="2"/>
      <c r="TCQ62" s="2"/>
      <c r="TCS62" s="2"/>
      <c r="TCU62" s="2"/>
      <c r="TCW62" s="2"/>
      <c r="TCY62" s="2"/>
      <c r="TDA62" s="2"/>
      <c r="TDC62" s="2"/>
      <c r="TDE62" s="2"/>
      <c r="TDG62" s="2"/>
      <c r="TDI62" s="2"/>
      <c r="TDK62" s="2"/>
      <c r="TDM62" s="2"/>
      <c r="TDO62" s="2"/>
      <c r="TDQ62" s="2"/>
      <c r="TDS62" s="2"/>
      <c r="TDU62" s="2"/>
      <c r="TDW62" s="2"/>
      <c r="TDY62" s="2"/>
      <c r="TEA62" s="2"/>
      <c r="TEC62" s="2"/>
      <c r="TEE62" s="2"/>
      <c r="TEG62" s="2"/>
      <c r="TEI62" s="2"/>
      <c r="TEK62" s="2"/>
      <c r="TEM62" s="2"/>
      <c r="TEO62" s="2"/>
      <c r="TEQ62" s="2"/>
      <c r="TES62" s="2"/>
      <c r="TEU62" s="2"/>
      <c r="TEW62" s="2"/>
      <c r="TEY62" s="2"/>
      <c r="TFA62" s="2"/>
      <c r="TFC62" s="2"/>
      <c r="TFE62" s="2"/>
      <c r="TFG62" s="2"/>
      <c r="TFI62" s="2"/>
      <c r="TFK62" s="2"/>
      <c r="TFM62" s="2"/>
      <c r="TFO62" s="2"/>
      <c r="TFQ62" s="2"/>
      <c r="TFS62" s="2"/>
      <c r="TFU62" s="2"/>
      <c r="TFW62" s="2"/>
      <c r="TFY62" s="2"/>
      <c r="TGA62" s="2"/>
      <c r="TGC62" s="2"/>
      <c r="TGE62" s="2"/>
      <c r="TGG62" s="2"/>
      <c r="TGI62" s="2"/>
      <c r="TGK62" s="2"/>
      <c r="TGM62" s="2"/>
      <c r="TGO62" s="2"/>
      <c r="TGQ62" s="2"/>
      <c r="TGS62" s="2"/>
      <c r="TGU62" s="2"/>
      <c r="TGW62" s="2"/>
      <c r="TGY62" s="2"/>
      <c r="THA62" s="2"/>
      <c r="THC62" s="2"/>
      <c r="THE62" s="2"/>
      <c r="THG62" s="2"/>
      <c r="THI62" s="2"/>
      <c r="THK62" s="2"/>
      <c r="THM62" s="2"/>
      <c r="THO62" s="2"/>
      <c r="THQ62" s="2"/>
      <c r="THS62" s="2"/>
      <c r="THU62" s="2"/>
      <c r="THW62" s="2"/>
      <c r="THY62" s="2"/>
      <c r="TIA62" s="2"/>
      <c r="TIC62" s="2"/>
      <c r="TIE62" s="2"/>
      <c r="TIG62" s="2"/>
      <c r="TII62" s="2"/>
      <c r="TIK62" s="2"/>
      <c r="TIM62" s="2"/>
      <c r="TIO62" s="2"/>
      <c r="TIQ62" s="2"/>
      <c r="TIS62" s="2"/>
      <c r="TIU62" s="2"/>
      <c r="TIW62" s="2"/>
      <c r="TIY62" s="2"/>
      <c r="TJA62" s="2"/>
      <c r="TJC62" s="2"/>
      <c r="TJE62" s="2"/>
      <c r="TJG62" s="2"/>
      <c r="TJI62" s="2"/>
      <c r="TJK62" s="2"/>
      <c r="TJM62" s="2"/>
      <c r="TJO62" s="2"/>
      <c r="TJQ62" s="2"/>
      <c r="TJS62" s="2"/>
      <c r="TJU62" s="2"/>
      <c r="TJW62" s="2"/>
      <c r="TJY62" s="2"/>
      <c r="TKA62" s="2"/>
      <c r="TKC62" s="2"/>
      <c r="TKE62" s="2"/>
      <c r="TKG62" s="2"/>
      <c r="TKI62" s="2"/>
      <c r="TKK62" s="2"/>
      <c r="TKM62" s="2"/>
      <c r="TKO62" s="2"/>
      <c r="TKQ62" s="2"/>
      <c r="TKS62" s="2"/>
      <c r="TKU62" s="2"/>
      <c r="TKW62" s="2"/>
      <c r="TKY62" s="2"/>
      <c r="TLA62" s="2"/>
      <c r="TLC62" s="2"/>
      <c r="TLE62" s="2"/>
      <c r="TLG62" s="2"/>
      <c r="TLI62" s="2"/>
      <c r="TLK62" s="2"/>
      <c r="TLM62" s="2"/>
      <c r="TLO62" s="2"/>
      <c r="TLQ62" s="2"/>
      <c r="TLS62" s="2"/>
      <c r="TLU62" s="2"/>
      <c r="TLW62" s="2"/>
      <c r="TLY62" s="2"/>
      <c r="TMA62" s="2"/>
      <c r="TMC62" s="2"/>
      <c r="TME62" s="2"/>
      <c r="TMG62" s="2"/>
      <c r="TMI62" s="2"/>
      <c r="TMK62" s="2"/>
      <c r="TMM62" s="2"/>
      <c r="TMO62" s="2"/>
      <c r="TMQ62" s="2"/>
      <c r="TMS62" s="2"/>
      <c r="TMU62" s="2"/>
      <c r="TMW62" s="2"/>
      <c r="TMY62" s="2"/>
      <c r="TNA62" s="2"/>
      <c r="TNC62" s="2"/>
      <c r="TNE62" s="2"/>
      <c r="TNG62" s="2"/>
      <c r="TNI62" s="2"/>
      <c r="TNK62" s="2"/>
      <c r="TNM62" s="2"/>
      <c r="TNO62" s="2"/>
      <c r="TNQ62" s="2"/>
      <c r="TNS62" s="2"/>
      <c r="TNU62" s="2"/>
      <c r="TNW62" s="2"/>
      <c r="TNY62" s="2"/>
      <c r="TOA62" s="2"/>
      <c r="TOC62" s="2"/>
      <c r="TOE62" s="2"/>
      <c r="TOG62" s="2"/>
      <c r="TOI62" s="2"/>
      <c r="TOK62" s="2"/>
      <c r="TOM62" s="2"/>
      <c r="TOO62" s="2"/>
      <c r="TOQ62" s="2"/>
      <c r="TOS62" s="2"/>
      <c r="TOU62" s="2"/>
      <c r="TOW62" s="2"/>
      <c r="TOY62" s="2"/>
      <c r="TPA62" s="2"/>
      <c r="TPC62" s="2"/>
      <c r="TPE62" s="2"/>
      <c r="TPG62" s="2"/>
      <c r="TPI62" s="2"/>
      <c r="TPK62" s="2"/>
      <c r="TPM62" s="2"/>
      <c r="TPO62" s="2"/>
      <c r="TPQ62" s="2"/>
      <c r="TPS62" s="2"/>
      <c r="TPU62" s="2"/>
      <c r="TPW62" s="2"/>
      <c r="TPY62" s="2"/>
      <c r="TQA62" s="2"/>
      <c r="TQC62" s="2"/>
      <c r="TQE62" s="2"/>
      <c r="TQG62" s="2"/>
      <c r="TQI62" s="2"/>
      <c r="TQK62" s="2"/>
      <c r="TQM62" s="2"/>
      <c r="TQO62" s="2"/>
      <c r="TQQ62" s="2"/>
      <c r="TQS62" s="2"/>
      <c r="TQU62" s="2"/>
      <c r="TQW62" s="2"/>
      <c r="TQY62" s="2"/>
      <c r="TRA62" s="2"/>
      <c r="TRC62" s="2"/>
      <c r="TRE62" s="2"/>
      <c r="TRG62" s="2"/>
      <c r="TRI62" s="2"/>
      <c r="TRK62" s="2"/>
      <c r="TRM62" s="2"/>
      <c r="TRO62" s="2"/>
      <c r="TRQ62" s="2"/>
      <c r="TRS62" s="2"/>
      <c r="TRU62" s="2"/>
      <c r="TRW62" s="2"/>
      <c r="TRY62" s="2"/>
      <c r="TSA62" s="2"/>
      <c r="TSC62" s="2"/>
      <c r="TSE62" s="2"/>
      <c r="TSG62" s="2"/>
      <c r="TSI62" s="2"/>
      <c r="TSK62" s="2"/>
      <c r="TSM62" s="2"/>
      <c r="TSO62" s="2"/>
      <c r="TSQ62" s="2"/>
      <c r="TSS62" s="2"/>
      <c r="TSU62" s="2"/>
      <c r="TSW62" s="2"/>
      <c r="TSY62" s="2"/>
      <c r="TTA62" s="2"/>
      <c r="TTC62" s="2"/>
      <c r="TTE62" s="2"/>
      <c r="TTG62" s="2"/>
      <c r="TTI62" s="2"/>
      <c r="TTK62" s="2"/>
      <c r="TTM62" s="2"/>
      <c r="TTO62" s="2"/>
      <c r="TTQ62" s="2"/>
      <c r="TTS62" s="2"/>
      <c r="TTU62" s="2"/>
      <c r="TTW62" s="2"/>
      <c r="TTY62" s="2"/>
      <c r="TUA62" s="2"/>
      <c r="TUC62" s="2"/>
      <c r="TUE62" s="2"/>
      <c r="TUG62" s="2"/>
      <c r="TUI62" s="2"/>
      <c r="TUK62" s="2"/>
      <c r="TUM62" s="2"/>
      <c r="TUO62" s="2"/>
      <c r="TUQ62" s="2"/>
      <c r="TUS62" s="2"/>
      <c r="TUU62" s="2"/>
      <c r="TUW62" s="2"/>
      <c r="TUY62" s="2"/>
      <c r="TVA62" s="2"/>
      <c r="TVC62" s="2"/>
      <c r="TVE62" s="2"/>
      <c r="TVG62" s="2"/>
      <c r="TVI62" s="2"/>
      <c r="TVK62" s="2"/>
      <c r="TVM62" s="2"/>
      <c r="TVO62" s="2"/>
      <c r="TVQ62" s="2"/>
      <c r="TVS62" s="2"/>
      <c r="TVU62" s="2"/>
      <c r="TVW62" s="2"/>
      <c r="TVY62" s="2"/>
      <c r="TWA62" s="2"/>
      <c r="TWC62" s="2"/>
      <c r="TWE62" s="2"/>
      <c r="TWG62" s="2"/>
      <c r="TWI62" s="2"/>
      <c r="TWK62" s="2"/>
      <c r="TWM62" s="2"/>
      <c r="TWO62" s="2"/>
      <c r="TWQ62" s="2"/>
      <c r="TWS62" s="2"/>
      <c r="TWU62" s="2"/>
      <c r="TWW62" s="2"/>
      <c r="TWY62" s="2"/>
      <c r="TXA62" s="2"/>
      <c r="TXC62" s="2"/>
      <c r="TXE62" s="2"/>
      <c r="TXG62" s="2"/>
      <c r="TXI62" s="2"/>
      <c r="TXK62" s="2"/>
      <c r="TXM62" s="2"/>
      <c r="TXO62" s="2"/>
      <c r="TXQ62" s="2"/>
      <c r="TXS62" s="2"/>
      <c r="TXU62" s="2"/>
      <c r="TXW62" s="2"/>
      <c r="TXY62" s="2"/>
      <c r="TYA62" s="2"/>
      <c r="TYC62" s="2"/>
      <c r="TYE62" s="2"/>
      <c r="TYG62" s="2"/>
      <c r="TYI62" s="2"/>
      <c r="TYK62" s="2"/>
      <c r="TYM62" s="2"/>
      <c r="TYO62" s="2"/>
      <c r="TYQ62" s="2"/>
      <c r="TYS62" s="2"/>
      <c r="TYU62" s="2"/>
      <c r="TYW62" s="2"/>
      <c r="TYY62" s="2"/>
      <c r="TZA62" s="2"/>
      <c r="TZC62" s="2"/>
      <c r="TZE62" s="2"/>
      <c r="TZG62" s="2"/>
      <c r="TZI62" s="2"/>
      <c r="TZK62" s="2"/>
      <c r="TZM62" s="2"/>
      <c r="TZO62" s="2"/>
      <c r="TZQ62" s="2"/>
      <c r="TZS62" s="2"/>
      <c r="TZU62" s="2"/>
      <c r="TZW62" s="2"/>
      <c r="TZY62" s="2"/>
      <c r="UAA62" s="2"/>
      <c r="UAC62" s="2"/>
      <c r="UAE62" s="2"/>
      <c r="UAG62" s="2"/>
      <c r="UAI62" s="2"/>
      <c r="UAK62" s="2"/>
      <c r="UAM62" s="2"/>
      <c r="UAO62" s="2"/>
      <c r="UAQ62" s="2"/>
      <c r="UAS62" s="2"/>
      <c r="UAU62" s="2"/>
      <c r="UAW62" s="2"/>
      <c r="UAY62" s="2"/>
      <c r="UBA62" s="2"/>
      <c r="UBC62" s="2"/>
      <c r="UBE62" s="2"/>
      <c r="UBG62" s="2"/>
      <c r="UBI62" s="2"/>
      <c r="UBK62" s="2"/>
      <c r="UBM62" s="2"/>
      <c r="UBO62" s="2"/>
      <c r="UBQ62" s="2"/>
      <c r="UBS62" s="2"/>
      <c r="UBU62" s="2"/>
      <c r="UBW62" s="2"/>
      <c r="UBY62" s="2"/>
      <c r="UCA62" s="2"/>
      <c r="UCC62" s="2"/>
      <c r="UCE62" s="2"/>
      <c r="UCG62" s="2"/>
      <c r="UCI62" s="2"/>
      <c r="UCK62" s="2"/>
      <c r="UCM62" s="2"/>
      <c r="UCO62" s="2"/>
      <c r="UCQ62" s="2"/>
      <c r="UCS62" s="2"/>
      <c r="UCU62" s="2"/>
      <c r="UCW62" s="2"/>
      <c r="UCY62" s="2"/>
      <c r="UDA62" s="2"/>
      <c r="UDC62" s="2"/>
      <c r="UDE62" s="2"/>
      <c r="UDG62" s="2"/>
      <c r="UDI62" s="2"/>
      <c r="UDK62" s="2"/>
      <c r="UDM62" s="2"/>
      <c r="UDO62" s="2"/>
      <c r="UDQ62" s="2"/>
      <c r="UDS62" s="2"/>
      <c r="UDU62" s="2"/>
      <c r="UDW62" s="2"/>
      <c r="UDY62" s="2"/>
      <c r="UEA62" s="2"/>
      <c r="UEC62" s="2"/>
      <c r="UEE62" s="2"/>
      <c r="UEG62" s="2"/>
      <c r="UEI62" s="2"/>
      <c r="UEK62" s="2"/>
      <c r="UEM62" s="2"/>
      <c r="UEO62" s="2"/>
      <c r="UEQ62" s="2"/>
      <c r="UES62" s="2"/>
      <c r="UEU62" s="2"/>
      <c r="UEW62" s="2"/>
      <c r="UEY62" s="2"/>
      <c r="UFA62" s="2"/>
      <c r="UFC62" s="2"/>
      <c r="UFE62" s="2"/>
      <c r="UFG62" s="2"/>
      <c r="UFI62" s="2"/>
      <c r="UFK62" s="2"/>
      <c r="UFM62" s="2"/>
      <c r="UFO62" s="2"/>
      <c r="UFQ62" s="2"/>
      <c r="UFS62" s="2"/>
      <c r="UFU62" s="2"/>
      <c r="UFW62" s="2"/>
      <c r="UFY62" s="2"/>
      <c r="UGA62" s="2"/>
      <c r="UGC62" s="2"/>
      <c r="UGE62" s="2"/>
      <c r="UGG62" s="2"/>
      <c r="UGI62" s="2"/>
      <c r="UGK62" s="2"/>
      <c r="UGM62" s="2"/>
      <c r="UGO62" s="2"/>
      <c r="UGQ62" s="2"/>
      <c r="UGS62" s="2"/>
      <c r="UGU62" s="2"/>
      <c r="UGW62" s="2"/>
      <c r="UGY62" s="2"/>
      <c r="UHA62" s="2"/>
      <c r="UHC62" s="2"/>
      <c r="UHE62" s="2"/>
      <c r="UHG62" s="2"/>
      <c r="UHI62" s="2"/>
      <c r="UHK62" s="2"/>
      <c r="UHM62" s="2"/>
      <c r="UHO62" s="2"/>
      <c r="UHQ62" s="2"/>
      <c r="UHS62" s="2"/>
      <c r="UHU62" s="2"/>
      <c r="UHW62" s="2"/>
      <c r="UHY62" s="2"/>
      <c r="UIA62" s="2"/>
      <c r="UIC62" s="2"/>
      <c r="UIE62" s="2"/>
      <c r="UIG62" s="2"/>
      <c r="UII62" s="2"/>
      <c r="UIK62" s="2"/>
      <c r="UIM62" s="2"/>
      <c r="UIO62" s="2"/>
      <c r="UIQ62" s="2"/>
      <c r="UIS62" s="2"/>
      <c r="UIU62" s="2"/>
      <c r="UIW62" s="2"/>
      <c r="UIY62" s="2"/>
      <c r="UJA62" s="2"/>
      <c r="UJC62" s="2"/>
      <c r="UJE62" s="2"/>
      <c r="UJG62" s="2"/>
      <c r="UJI62" s="2"/>
      <c r="UJK62" s="2"/>
      <c r="UJM62" s="2"/>
      <c r="UJO62" s="2"/>
      <c r="UJQ62" s="2"/>
      <c r="UJS62" s="2"/>
      <c r="UJU62" s="2"/>
      <c r="UJW62" s="2"/>
      <c r="UJY62" s="2"/>
      <c r="UKA62" s="2"/>
      <c r="UKC62" s="2"/>
      <c r="UKE62" s="2"/>
      <c r="UKG62" s="2"/>
      <c r="UKI62" s="2"/>
      <c r="UKK62" s="2"/>
      <c r="UKM62" s="2"/>
      <c r="UKO62" s="2"/>
      <c r="UKQ62" s="2"/>
      <c r="UKS62" s="2"/>
      <c r="UKU62" s="2"/>
      <c r="UKW62" s="2"/>
      <c r="UKY62" s="2"/>
      <c r="ULA62" s="2"/>
      <c r="ULC62" s="2"/>
      <c r="ULE62" s="2"/>
      <c r="ULG62" s="2"/>
      <c r="ULI62" s="2"/>
      <c r="ULK62" s="2"/>
      <c r="ULM62" s="2"/>
      <c r="ULO62" s="2"/>
      <c r="ULQ62" s="2"/>
      <c r="ULS62" s="2"/>
      <c r="ULU62" s="2"/>
      <c r="ULW62" s="2"/>
      <c r="ULY62" s="2"/>
      <c r="UMA62" s="2"/>
      <c r="UMC62" s="2"/>
      <c r="UME62" s="2"/>
      <c r="UMG62" s="2"/>
      <c r="UMI62" s="2"/>
      <c r="UMK62" s="2"/>
      <c r="UMM62" s="2"/>
      <c r="UMO62" s="2"/>
      <c r="UMQ62" s="2"/>
      <c r="UMS62" s="2"/>
      <c r="UMU62" s="2"/>
      <c r="UMW62" s="2"/>
      <c r="UMY62" s="2"/>
      <c r="UNA62" s="2"/>
      <c r="UNC62" s="2"/>
      <c r="UNE62" s="2"/>
      <c r="UNG62" s="2"/>
      <c r="UNI62" s="2"/>
      <c r="UNK62" s="2"/>
      <c r="UNM62" s="2"/>
      <c r="UNO62" s="2"/>
      <c r="UNQ62" s="2"/>
      <c r="UNS62" s="2"/>
      <c r="UNU62" s="2"/>
      <c r="UNW62" s="2"/>
      <c r="UNY62" s="2"/>
      <c r="UOA62" s="2"/>
      <c r="UOC62" s="2"/>
      <c r="UOE62" s="2"/>
      <c r="UOG62" s="2"/>
      <c r="UOI62" s="2"/>
      <c r="UOK62" s="2"/>
      <c r="UOM62" s="2"/>
      <c r="UOO62" s="2"/>
      <c r="UOQ62" s="2"/>
      <c r="UOS62" s="2"/>
      <c r="UOU62" s="2"/>
      <c r="UOW62" s="2"/>
      <c r="UOY62" s="2"/>
      <c r="UPA62" s="2"/>
      <c r="UPC62" s="2"/>
      <c r="UPE62" s="2"/>
      <c r="UPG62" s="2"/>
      <c r="UPI62" s="2"/>
      <c r="UPK62" s="2"/>
      <c r="UPM62" s="2"/>
      <c r="UPO62" s="2"/>
      <c r="UPQ62" s="2"/>
      <c r="UPS62" s="2"/>
      <c r="UPU62" s="2"/>
      <c r="UPW62" s="2"/>
      <c r="UPY62" s="2"/>
      <c r="UQA62" s="2"/>
      <c r="UQC62" s="2"/>
      <c r="UQE62" s="2"/>
      <c r="UQG62" s="2"/>
      <c r="UQI62" s="2"/>
      <c r="UQK62" s="2"/>
      <c r="UQM62" s="2"/>
      <c r="UQO62" s="2"/>
      <c r="UQQ62" s="2"/>
      <c r="UQS62" s="2"/>
      <c r="UQU62" s="2"/>
      <c r="UQW62" s="2"/>
      <c r="UQY62" s="2"/>
      <c r="URA62" s="2"/>
      <c r="URC62" s="2"/>
      <c r="URE62" s="2"/>
      <c r="URG62" s="2"/>
      <c r="URI62" s="2"/>
      <c r="URK62" s="2"/>
      <c r="URM62" s="2"/>
      <c r="URO62" s="2"/>
      <c r="URQ62" s="2"/>
      <c r="URS62" s="2"/>
      <c r="URU62" s="2"/>
      <c r="URW62" s="2"/>
      <c r="URY62" s="2"/>
      <c r="USA62" s="2"/>
      <c r="USC62" s="2"/>
      <c r="USE62" s="2"/>
      <c r="USG62" s="2"/>
      <c r="USI62" s="2"/>
      <c r="USK62" s="2"/>
      <c r="USM62" s="2"/>
      <c r="USO62" s="2"/>
      <c r="USQ62" s="2"/>
      <c r="USS62" s="2"/>
      <c r="USU62" s="2"/>
      <c r="USW62" s="2"/>
      <c r="USY62" s="2"/>
      <c r="UTA62" s="2"/>
      <c r="UTC62" s="2"/>
      <c r="UTE62" s="2"/>
      <c r="UTG62" s="2"/>
      <c r="UTI62" s="2"/>
      <c r="UTK62" s="2"/>
      <c r="UTM62" s="2"/>
      <c r="UTO62" s="2"/>
      <c r="UTQ62" s="2"/>
      <c r="UTS62" s="2"/>
      <c r="UTU62" s="2"/>
      <c r="UTW62" s="2"/>
      <c r="UTY62" s="2"/>
      <c r="UUA62" s="2"/>
      <c r="UUC62" s="2"/>
      <c r="UUE62" s="2"/>
      <c r="UUG62" s="2"/>
      <c r="UUI62" s="2"/>
      <c r="UUK62" s="2"/>
      <c r="UUM62" s="2"/>
      <c r="UUO62" s="2"/>
      <c r="UUQ62" s="2"/>
      <c r="UUS62" s="2"/>
      <c r="UUU62" s="2"/>
      <c r="UUW62" s="2"/>
      <c r="UUY62" s="2"/>
      <c r="UVA62" s="2"/>
      <c r="UVC62" s="2"/>
      <c r="UVE62" s="2"/>
      <c r="UVG62" s="2"/>
      <c r="UVI62" s="2"/>
      <c r="UVK62" s="2"/>
      <c r="UVM62" s="2"/>
      <c r="UVO62" s="2"/>
      <c r="UVQ62" s="2"/>
      <c r="UVS62" s="2"/>
      <c r="UVU62" s="2"/>
      <c r="UVW62" s="2"/>
      <c r="UVY62" s="2"/>
      <c r="UWA62" s="2"/>
      <c r="UWC62" s="2"/>
      <c r="UWE62" s="2"/>
      <c r="UWG62" s="2"/>
      <c r="UWI62" s="2"/>
      <c r="UWK62" s="2"/>
      <c r="UWM62" s="2"/>
      <c r="UWO62" s="2"/>
      <c r="UWQ62" s="2"/>
      <c r="UWS62" s="2"/>
      <c r="UWU62" s="2"/>
      <c r="UWW62" s="2"/>
      <c r="UWY62" s="2"/>
      <c r="UXA62" s="2"/>
      <c r="UXC62" s="2"/>
      <c r="UXE62" s="2"/>
      <c r="UXG62" s="2"/>
      <c r="UXI62" s="2"/>
      <c r="UXK62" s="2"/>
      <c r="UXM62" s="2"/>
      <c r="UXO62" s="2"/>
      <c r="UXQ62" s="2"/>
      <c r="UXS62" s="2"/>
      <c r="UXU62" s="2"/>
      <c r="UXW62" s="2"/>
      <c r="UXY62" s="2"/>
      <c r="UYA62" s="2"/>
      <c r="UYC62" s="2"/>
      <c r="UYE62" s="2"/>
      <c r="UYG62" s="2"/>
      <c r="UYI62" s="2"/>
      <c r="UYK62" s="2"/>
      <c r="UYM62" s="2"/>
      <c r="UYO62" s="2"/>
      <c r="UYQ62" s="2"/>
      <c r="UYS62" s="2"/>
      <c r="UYU62" s="2"/>
      <c r="UYW62" s="2"/>
      <c r="UYY62" s="2"/>
      <c r="UZA62" s="2"/>
      <c r="UZC62" s="2"/>
      <c r="UZE62" s="2"/>
      <c r="UZG62" s="2"/>
      <c r="UZI62" s="2"/>
      <c r="UZK62" s="2"/>
      <c r="UZM62" s="2"/>
      <c r="UZO62" s="2"/>
      <c r="UZQ62" s="2"/>
      <c r="UZS62" s="2"/>
      <c r="UZU62" s="2"/>
      <c r="UZW62" s="2"/>
      <c r="UZY62" s="2"/>
      <c r="VAA62" s="2"/>
      <c r="VAC62" s="2"/>
      <c r="VAE62" s="2"/>
      <c r="VAG62" s="2"/>
      <c r="VAI62" s="2"/>
      <c r="VAK62" s="2"/>
      <c r="VAM62" s="2"/>
      <c r="VAO62" s="2"/>
      <c r="VAQ62" s="2"/>
      <c r="VAS62" s="2"/>
      <c r="VAU62" s="2"/>
      <c r="VAW62" s="2"/>
      <c r="VAY62" s="2"/>
      <c r="VBA62" s="2"/>
      <c r="VBC62" s="2"/>
      <c r="VBE62" s="2"/>
      <c r="VBG62" s="2"/>
      <c r="VBI62" s="2"/>
      <c r="VBK62" s="2"/>
      <c r="VBM62" s="2"/>
      <c r="VBO62" s="2"/>
      <c r="VBQ62" s="2"/>
      <c r="VBS62" s="2"/>
      <c r="VBU62" s="2"/>
      <c r="VBW62" s="2"/>
      <c r="VBY62" s="2"/>
      <c r="VCA62" s="2"/>
      <c r="VCC62" s="2"/>
      <c r="VCE62" s="2"/>
      <c r="VCG62" s="2"/>
      <c r="VCI62" s="2"/>
      <c r="VCK62" s="2"/>
      <c r="VCM62" s="2"/>
      <c r="VCO62" s="2"/>
      <c r="VCQ62" s="2"/>
      <c r="VCS62" s="2"/>
      <c r="VCU62" s="2"/>
      <c r="VCW62" s="2"/>
      <c r="VCY62" s="2"/>
      <c r="VDA62" s="2"/>
      <c r="VDC62" s="2"/>
      <c r="VDE62" s="2"/>
      <c r="VDG62" s="2"/>
      <c r="VDI62" s="2"/>
      <c r="VDK62" s="2"/>
      <c r="VDM62" s="2"/>
      <c r="VDO62" s="2"/>
      <c r="VDQ62" s="2"/>
      <c r="VDS62" s="2"/>
      <c r="VDU62" s="2"/>
      <c r="VDW62" s="2"/>
      <c r="VDY62" s="2"/>
      <c r="VEA62" s="2"/>
      <c r="VEC62" s="2"/>
      <c r="VEE62" s="2"/>
      <c r="VEG62" s="2"/>
      <c r="VEI62" s="2"/>
      <c r="VEK62" s="2"/>
      <c r="VEM62" s="2"/>
      <c r="VEO62" s="2"/>
      <c r="VEQ62" s="2"/>
      <c r="VES62" s="2"/>
      <c r="VEU62" s="2"/>
      <c r="VEW62" s="2"/>
      <c r="VEY62" s="2"/>
      <c r="VFA62" s="2"/>
      <c r="VFC62" s="2"/>
      <c r="VFE62" s="2"/>
      <c r="VFG62" s="2"/>
      <c r="VFI62" s="2"/>
      <c r="VFK62" s="2"/>
      <c r="VFM62" s="2"/>
      <c r="VFO62" s="2"/>
      <c r="VFQ62" s="2"/>
      <c r="VFS62" s="2"/>
      <c r="VFU62" s="2"/>
      <c r="VFW62" s="2"/>
      <c r="VFY62" s="2"/>
      <c r="VGA62" s="2"/>
      <c r="VGC62" s="2"/>
      <c r="VGE62" s="2"/>
      <c r="VGG62" s="2"/>
      <c r="VGI62" s="2"/>
      <c r="VGK62" s="2"/>
      <c r="VGM62" s="2"/>
      <c r="VGO62" s="2"/>
      <c r="VGQ62" s="2"/>
      <c r="VGS62" s="2"/>
      <c r="VGU62" s="2"/>
      <c r="VGW62" s="2"/>
      <c r="VGY62" s="2"/>
      <c r="VHA62" s="2"/>
      <c r="VHC62" s="2"/>
      <c r="VHE62" s="2"/>
      <c r="VHG62" s="2"/>
      <c r="VHI62" s="2"/>
      <c r="VHK62" s="2"/>
      <c r="VHM62" s="2"/>
      <c r="VHO62" s="2"/>
      <c r="VHQ62" s="2"/>
      <c r="VHS62" s="2"/>
      <c r="VHU62" s="2"/>
      <c r="VHW62" s="2"/>
      <c r="VHY62" s="2"/>
      <c r="VIA62" s="2"/>
      <c r="VIC62" s="2"/>
      <c r="VIE62" s="2"/>
      <c r="VIG62" s="2"/>
      <c r="VII62" s="2"/>
      <c r="VIK62" s="2"/>
      <c r="VIM62" s="2"/>
      <c r="VIO62" s="2"/>
      <c r="VIQ62" s="2"/>
      <c r="VIS62" s="2"/>
      <c r="VIU62" s="2"/>
      <c r="VIW62" s="2"/>
      <c r="VIY62" s="2"/>
      <c r="VJA62" s="2"/>
      <c r="VJC62" s="2"/>
      <c r="VJE62" s="2"/>
      <c r="VJG62" s="2"/>
      <c r="VJI62" s="2"/>
      <c r="VJK62" s="2"/>
      <c r="VJM62" s="2"/>
      <c r="VJO62" s="2"/>
      <c r="VJQ62" s="2"/>
      <c r="VJS62" s="2"/>
      <c r="VJU62" s="2"/>
      <c r="VJW62" s="2"/>
      <c r="VJY62" s="2"/>
      <c r="VKA62" s="2"/>
      <c r="VKC62" s="2"/>
      <c r="VKE62" s="2"/>
      <c r="VKG62" s="2"/>
      <c r="VKI62" s="2"/>
      <c r="VKK62" s="2"/>
      <c r="VKM62" s="2"/>
      <c r="VKO62" s="2"/>
      <c r="VKQ62" s="2"/>
      <c r="VKS62" s="2"/>
      <c r="VKU62" s="2"/>
      <c r="VKW62" s="2"/>
      <c r="VKY62" s="2"/>
      <c r="VLA62" s="2"/>
      <c r="VLC62" s="2"/>
      <c r="VLE62" s="2"/>
      <c r="VLG62" s="2"/>
      <c r="VLI62" s="2"/>
      <c r="VLK62" s="2"/>
      <c r="VLM62" s="2"/>
      <c r="VLO62" s="2"/>
      <c r="VLQ62" s="2"/>
      <c r="VLS62" s="2"/>
      <c r="VLU62" s="2"/>
      <c r="VLW62" s="2"/>
      <c r="VLY62" s="2"/>
      <c r="VMA62" s="2"/>
      <c r="VMC62" s="2"/>
      <c r="VME62" s="2"/>
      <c r="VMG62" s="2"/>
      <c r="VMI62" s="2"/>
      <c r="VMK62" s="2"/>
      <c r="VMM62" s="2"/>
      <c r="VMO62" s="2"/>
      <c r="VMQ62" s="2"/>
      <c r="VMS62" s="2"/>
      <c r="VMU62" s="2"/>
      <c r="VMW62" s="2"/>
      <c r="VMY62" s="2"/>
      <c r="VNA62" s="2"/>
      <c r="VNC62" s="2"/>
      <c r="VNE62" s="2"/>
      <c r="VNG62" s="2"/>
      <c r="VNI62" s="2"/>
      <c r="VNK62" s="2"/>
      <c r="VNM62" s="2"/>
      <c r="VNO62" s="2"/>
      <c r="VNQ62" s="2"/>
      <c r="VNS62" s="2"/>
      <c r="VNU62" s="2"/>
      <c r="VNW62" s="2"/>
      <c r="VNY62" s="2"/>
      <c r="VOA62" s="2"/>
      <c r="VOC62" s="2"/>
      <c r="VOE62" s="2"/>
      <c r="VOG62" s="2"/>
      <c r="VOI62" s="2"/>
      <c r="VOK62" s="2"/>
      <c r="VOM62" s="2"/>
      <c r="VOO62" s="2"/>
      <c r="VOQ62" s="2"/>
      <c r="VOS62" s="2"/>
      <c r="VOU62" s="2"/>
      <c r="VOW62" s="2"/>
      <c r="VOY62" s="2"/>
      <c r="VPA62" s="2"/>
      <c r="VPC62" s="2"/>
      <c r="VPE62" s="2"/>
      <c r="VPG62" s="2"/>
      <c r="VPI62" s="2"/>
      <c r="VPK62" s="2"/>
      <c r="VPM62" s="2"/>
      <c r="VPO62" s="2"/>
      <c r="VPQ62" s="2"/>
      <c r="VPS62" s="2"/>
      <c r="VPU62" s="2"/>
      <c r="VPW62" s="2"/>
      <c r="VPY62" s="2"/>
      <c r="VQA62" s="2"/>
      <c r="VQC62" s="2"/>
      <c r="VQE62" s="2"/>
      <c r="VQG62" s="2"/>
      <c r="VQI62" s="2"/>
      <c r="VQK62" s="2"/>
      <c r="VQM62" s="2"/>
      <c r="VQO62" s="2"/>
      <c r="VQQ62" s="2"/>
      <c r="VQS62" s="2"/>
      <c r="VQU62" s="2"/>
      <c r="VQW62" s="2"/>
      <c r="VQY62" s="2"/>
      <c r="VRA62" s="2"/>
      <c r="VRC62" s="2"/>
      <c r="VRE62" s="2"/>
      <c r="VRG62" s="2"/>
      <c r="VRI62" s="2"/>
      <c r="VRK62" s="2"/>
      <c r="VRM62" s="2"/>
      <c r="VRO62" s="2"/>
      <c r="VRQ62" s="2"/>
      <c r="VRS62" s="2"/>
      <c r="VRU62" s="2"/>
      <c r="VRW62" s="2"/>
      <c r="VRY62" s="2"/>
      <c r="VSA62" s="2"/>
      <c r="VSC62" s="2"/>
      <c r="VSE62" s="2"/>
      <c r="VSG62" s="2"/>
      <c r="VSI62" s="2"/>
      <c r="VSK62" s="2"/>
      <c r="VSM62" s="2"/>
      <c r="VSO62" s="2"/>
      <c r="VSQ62" s="2"/>
      <c r="VSS62" s="2"/>
      <c r="VSU62" s="2"/>
      <c r="VSW62" s="2"/>
      <c r="VSY62" s="2"/>
      <c r="VTA62" s="2"/>
      <c r="VTC62" s="2"/>
      <c r="VTE62" s="2"/>
      <c r="VTG62" s="2"/>
      <c r="VTI62" s="2"/>
      <c r="VTK62" s="2"/>
      <c r="VTM62" s="2"/>
      <c r="VTO62" s="2"/>
      <c r="VTQ62" s="2"/>
      <c r="VTS62" s="2"/>
      <c r="VTU62" s="2"/>
      <c r="VTW62" s="2"/>
      <c r="VTY62" s="2"/>
      <c r="VUA62" s="2"/>
      <c r="VUC62" s="2"/>
      <c r="VUE62" s="2"/>
      <c r="VUG62" s="2"/>
      <c r="VUI62" s="2"/>
      <c r="VUK62" s="2"/>
      <c r="VUM62" s="2"/>
      <c r="VUO62" s="2"/>
      <c r="VUQ62" s="2"/>
      <c r="VUS62" s="2"/>
      <c r="VUU62" s="2"/>
      <c r="VUW62" s="2"/>
      <c r="VUY62" s="2"/>
      <c r="VVA62" s="2"/>
      <c r="VVC62" s="2"/>
      <c r="VVE62" s="2"/>
      <c r="VVG62" s="2"/>
      <c r="VVI62" s="2"/>
      <c r="VVK62" s="2"/>
      <c r="VVM62" s="2"/>
      <c r="VVO62" s="2"/>
      <c r="VVQ62" s="2"/>
      <c r="VVS62" s="2"/>
      <c r="VVU62" s="2"/>
      <c r="VVW62" s="2"/>
      <c r="VVY62" s="2"/>
      <c r="VWA62" s="2"/>
      <c r="VWC62" s="2"/>
      <c r="VWE62" s="2"/>
      <c r="VWG62" s="2"/>
      <c r="VWI62" s="2"/>
      <c r="VWK62" s="2"/>
      <c r="VWM62" s="2"/>
      <c r="VWO62" s="2"/>
      <c r="VWQ62" s="2"/>
      <c r="VWS62" s="2"/>
      <c r="VWU62" s="2"/>
      <c r="VWW62" s="2"/>
      <c r="VWY62" s="2"/>
      <c r="VXA62" s="2"/>
      <c r="VXC62" s="2"/>
      <c r="VXE62" s="2"/>
      <c r="VXG62" s="2"/>
      <c r="VXI62" s="2"/>
      <c r="VXK62" s="2"/>
      <c r="VXM62" s="2"/>
      <c r="VXO62" s="2"/>
      <c r="VXQ62" s="2"/>
      <c r="VXS62" s="2"/>
      <c r="VXU62" s="2"/>
      <c r="VXW62" s="2"/>
      <c r="VXY62" s="2"/>
      <c r="VYA62" s="2"/>
      <c r="VYC62" s="2"/>
      <c r="VYE62" s="2"/>
      <c r="VYG62" s="2"/>
      <c r="VYI62" s="2"/>
      <c r="VYK62" s="2"/>
      <c r="VYM62" s="2"/>
      <c r="VYO62" s="2"/>
      <c r="VYQ62" s="2"/>
      <c r="VYS62" s="2"/>
      <c r="VYU62" s="2"/>
      <c r="VYW62" s="2"/>
      <c r="VYY62" s="2"/>
      <c r="VZA62" s="2"/>
      <c r="VZC62" s="2"/>
      <c r="VZE62" s="2"/>
      <c r="VZG62" s="2"/>
      <c r="VZI62" s="2"/>
      <c r="VZK62" s="2"/>
      <c r="VZM62" s="2"/>
      <c r="VZO62" s="2"/>
      <c r="VZQ62" s="2"/>
      <c r="VZS62" s="2"/>
      <c r="VZU62" s="2"/>
      <c r="VZW62" s="2"/>
      <c r="VZY62" s="2"/>
      <c r="WAA62" s="2"/>
      <c r="WAC62" s="2"/>
      <c r="WAE62" s="2"/>
      <c r="WAG62" s="2"/>
      <c r="WAI62" s="2"/>
      <c r="WAK62" s="2"/>
      <c r="WAM62" s="2"/>
      <c r="WAO62" s="2"/>
      <c r="WAQ62" s="2"/>
      <c r="WAS62" s="2"/>
      <c r="WAU62" s="2"/>
      <c r="WAW62" s="2"/>
      <c r="WAY62" s="2"/>
      <c r="WBA62" s="2"/>
      <c r="WBC62" s="2"/>
      <c r="WBE62" s="2"/>
      <c r="WBG62" s="2"/>
      <c r="WBI62" s="2"/>
      <c r="WBK62" s="2"/>
      <c r="WBM62" s="2"/>
      <c r="WBO62" s="2"/>
      <c r="WBQ62" s="2"/>
      <c r="WBS62" s="2"/>
      <c r="WBU62" s="2"/>
      <c r="WBW62" s="2"/>
      <c r="WBY62" s="2"/>
      <c r="WCA62" s="2"/>
      <c r="WCC62" s="2"/>
      <c r="WCE62" s="2"/>
      <c r="WCG62" s="2"/>
      <c r="WCI62" s="2"/>
      <c r="WCK62" s="2"/>
      <c r="WCM62" s="2"/>
      <c r="WCO62" s="2"/>
      <c r="WCQ62" s="2"/>
      <c r="WCS62" s="2"/>
      <c r="WCU62" s="2"/>
      <c r="WCW62" s="2"/>
      <c r="WCY62" s="2"/>
      <c r="WDA62" s="2"/>
      <c r="WDC62" s="2"/>
      <c r="WDE62" s="2"/>
      <c r="WDG62" s="2"/>
      <c r="WDI62" s="2"/>
      <c r="WDK62" s="2"/>
      <c r="WDM62" s="2"/>
      <c r="WDO62" s="2"/>
      <c r="WDQ62" s="2"/>
      <c r="WDS62" s="2"/>
      <c r="WDU62" s="2"/>
      <c r="WDW62" s="2"/>
      <c r="WDY62" s="2"/>
      <c r="WEA62" s="2"/>
      <c r="WEC62" s="2"/>
      <c r="WEE62" s="2"/>
      <c r="WEG62" s="2"/>
      <c r="WEI62" s="2"/>
      <c r="WEK62" s="2"/>
      <c r="WEM62" s="2"/>
      <c r="WEO62" s="2"/>
      <c r="WEQ62" s="2"/>
      <c r="WES62" s="2"/>
      <c r="WEU62" s="2"/>
      <c r="WEW62" s="2"/>
      <c r="WEY62" s="2"/>
      <c r="WFA62" s="2"/>
      <c r="WFC62" s="2"/>
      <c r="WFE62" s="2"/>
      <c r="WFG62" s="2"/>
      <c r="WFI62" s="2"/>
      <c r="WFK62" s="2"/>
      <c r="WFM62" s="2"/>
      <c r="WFO62" s="2"/>
      <c r="WFQ62" s="2"/>
      <c r="WFS62" s="2"/>
      <c r="WFU62" s="2"/>
      <c r="WFW62" s="2"/>
      <c r="WFY62" s="2"/>
      <c r="WGA62" s="2"/>
      <c r="WGC62" s="2"/>
      <c r="WGE62" s="2"/>
      <c r="WGG62" s="2"/>
      <c r="WGI62" s="2"/>
      <c r="WGK62" s="2"/>
      <c r="WGM62" s="2"/>
      <c r="WGO62" s="2"/>
      <c r="WGQ62" s="2"/>
      <c r="WGS62" s="2"/>
      <c r="WGU62" s="2"/>
      <c r="WGW62" s="2"/>
      <c r="WGY62" s="2"/>
      <c r="WHA62" s="2"/>
      <c r="WHC62" s="2"/>
      <c r="WHE62" s="2"/>
      <c r="WHG62" s="2"/>
      <c r="WHI62" s="2"/>
      <c r="WHK62" s="2"/>
      <c r="WHM62" s="2"/>
      <c r="WHO62" s="2"/>
      <c r="WHQ62" s="2"/>
      <c r="WHS62" s="2"/>
      <c r="WHU62" s="2"/>
      <c r="WHW62" s="2"/>
      <c r="WHY62" s="2"/>
      <c r="WIA62" s="2"/>
      <c r="WIC62" s="2"/>
      <c r="WIE62" s="2"/>
      <c r="WIG62" s="2"/>
      <c r="WII62" s="2"/>
      <c r="WIK62" s="2"/>
      <c r="WIM62" s="2"/>
      <c r="WIO62" s="2"/>
      <c r="WIQ62" s="2"/>
      <c r="WIS62" s="2"/>
      <c r="WIU62" s="2"/>
      <c r="WIW62" s="2"/>
      <c r="WIY62" s="2"/>
      <c r="WJA62" s="2"/>
      <c r="WJC62" s="2"/>
      <c r="WJE62" s="2"/>
      <c r="WJG62" s="2"/>
      <c r="WJI62" s="2"/>
      <c r="WJK62" s="2"/>
      <c r="WJM62" s="2"/>
      <c r="WJO62" s="2"/>
      <c r="WJQ62" s="2"/>
      <c r="WJS62" s="2"/>
      <c r="WJU62" s="2"/>
      <c r="WJW62" s="2"/>
      <c r="WJY62" s="2"/>
      <c r="WKA62" s="2"/>
      <c r="WKC62" s="2"/>
      <c r="WKE62" s="2"/>
      <c r="WKG62" s="2"/>
      <c r="WKI62" s="2"/>
      <c r="WKK62" s="2"/>
      <c r="WKM62" s="2"/>
      <c r="WKO62" s="2"/>
      <c r="WKQ62" s="2"/>
      <c r="WKS62" s="2"/>
      <c r="WKU62" s="2"/>
      <c r="WKW62" s="2"/>
      <c r="WKY62" s="2"/>
      <c r="WLA62" s="2"/>
      <c r="WLC62" s="2"/>
      <c r="WLE62" s="2"/>
      <c r="WLG62" s="2"/>
      <c r="WLI62" s="2"/>
      <c r="WLK62" s="2"/>
      <c r="WLM62" s="2"/>
      <c r="WLO62" s="2"/>
      <c r="WLQ62" s="2"/>
      <c r="WLS62" s="2"/>
      <c r="WLU62" s="2"/>
      <c r="WLW62" s="2"/>
      <c r="WLY62" s="2"/>
      <c r="WMA62" s="2"/>
      <c r="WMC62" s="2"/>
      <c r="WME62" s="2"/>
      <c r="WMG62" s="2"/>
      <c r="WMI62" s="2"/>
      <c r="WMK62" s="2"/>
      <c r="WMM62" s="2"/>
      <c r="WMO62" s="2"/>
      <c r="WMQ62" s="2"/>
      <c r="WMS62" s="2"/>
      <c r="WMU62" s="2"/>
      <c r="WMW62" s="2"/>
      <c r="WMY62" s="2"/>
      <c r="WNA62" s="2"/>
      <c r="WNC62" s="2"/>
      <c r="WNE62" s="2"/>
      <c r="WNG62" s="2"/>
      <c r="WNI62" s="2"/>
      <c r="WNK62" s="2"/>
      <c r="WNM62" s="2"/>
      <c r="WNO62" s="2"/>
      <c r="WNQ62" s="2"/>
      <c r="WNS62" s="2"/>
      <c r="WNU62" s="2"/>
      <c r="WNW62" s="2"/>
      <c r="WNY62" s="2"/>
      <c r="WOA62" s="2"/>
      <c r="WOC62" s="2"/>
      <c r="WOE62" s="2"/>
      <c r="WOG62" s="2"/>
      <c r="WOI62" s="2"/>
      <c r="WOK62" s="2"/>
      <c r="WOM62" s="2"/>
      <c r="WOO62" s="2"/>
      <c r="WOQ62" s="2"/>
      <c r="WOS62" s="2"/>
      <c r="WOU62" s="2"/>
      <c r="WOW62" s="2"/>
      <c r="WOY62" s="2"/>
      <c r="WPA62" s="2"/>
      <c r="WPC62" s="2"/>
      <c r="WPE62" s="2"/>
      <c r="WPG62" s="2"/>
      <c r="WPI62" s="2"/>
      <c r="WPK62" s="2"/>
      <c r="WPM62" s="2"/>
      <c r="WPO62" s="2"/>
      <c r="WPQ62" s="2"/>
      <c r="WPS62" s="2"/>
      <c r="WPU62" s="2"/>
      <c r="WPW62" s="2"/>
      <c r="WPY62" s="2"/>
      <c r="WQA62" s="2"/>
      <c r="WQC62" s="2"/>
      <c r="WQE62" s="2"/>
      <c r="WQG62" s="2"/>
      <c r="WQI62" s="2"/>
      <c r="WQK62" s="2"/>
      <c r="WQM62" s="2"/>
      <c r="WQO62" s="2"/>
      <c r="WQQ62" s="2"/>
      <c r="WQS62" s="2"/>
      <c r="WQU62" s="2"/>
      <c r="WQW62" s="2"/>
      <c r="WQY62" s="2"/>
      <c r="WRA62" s="2"/>
      <c r="WRC62" s="2"/>
      <c r="WRE62" s="2"/>
      <c r="WRG62" s="2"/>
      <c r="WRI62" s="2"/>
      <c r="WRK62" s="2"/>
      <c r="WRM62" s="2"/>
      <c r="WRO62" s="2"/>
      <c r="WRQ62" s="2"/>
      <c r="WRS62" s="2"/>
      <c r="WRU62" s="2"/>
      <c r="WRW62" s="2"/>
      <c r="WRY62" s="2"/>
      <c r="WSA62" s="2"/>
      <c r="WSC62" s="2"/>
      <c r="WSE62" s="2"/>
      <c r="WSG62" s="2"/>
      <c r="WSI62" s="2"/>
      <c r="WSK62" s="2"/>
      <c r="WSM62" s="2"/>
      <c r="WSO62" s="2"/>
      <c r="WSQ62" s="2"/>
      <c r="WSS62" s="2"/>
      <c r="WSU62" s="2"/>
      <c r="WSW62" s="2"/>
      <c r="WSY62" s="2"/>
      <c r="WTA62" s="2"/>
      <c r="WTC62" s="2"/>
      <c r="WTE62" s="2"/>
      <c r="WTG62" s="2"/>
      <c r="WTI62" s="2"/>
      <c r="WTK62" s="2"/>
      <c r="WTM62" s="2"/>
      <c r="WTO62" s="2"/>
      <c r="WTQ62" s="2"/>
      <c r="WTS62" s="2"/>
      <c r="WTU62" s="2"/>
      <c r="WTW62" s="2"/>
      <c r="WTY62" s="2"/>
      <c r="WUA62" s="2"/>
      <c r="WUC62" s="2"/>
      <c r="WUE62" s="2"/>
      <c r="WUG62" s="2"/>
      <c r="WUI62" s="2"/>
      <c r="WUK62" s="2"/>
      <c r="WUM62" s="2"/>
      <c r="WUO62" s="2"/>
      <c r="WUQ62" s="2"/>
      <c r="WUS62" s="2"/>
      <c r="WUU62" s="2"/>
      <c r="WUW62" s="2"/>
      <c r="WUY62" s="2"/>
      <c r="WVA62" s="2"/>
      <c r="WVC62" s="2"/>
      <c r="WVE62" s="2"/>
      <c r="WVG62" s="2"/>
      <c r="WVI62" s="2"/>
      <c r="WVK62" s="2"/>
      <c r="WVM62" s="2"/>
      <c r="WVO62" s="2"/>
      <c r="WVQ62" s="2"/>
      <c r="WVS62" s="2"/>
      <c r="WVU62" s="2"/>
      <c r="WVW62" s="2"/>
      <c r="WVY62" s="2"/>
      <c r="WWA62" s="2"/>
      <c r="WWC62" s="2"/>
      <c r="WWE62" s="2"/>
      <c r="WWG62" s="2"/>
      <c r="WWI62" s="2"/>
      <c r="WWK62" s="2"/>
      <c r="WWM62" s="2"/>
      <c r="WWO62" s="2"/>
      <c r="WWQ62" s="2"/>
      <c r="WWS62" s="2"/>
      <c r="WWU62" s="2"/>
      <c r="WWW62" s="2"/>
      <c r="WWY62" s="2"/>
      <c r="WXA62" s="2"/>
      <c r="WXC62" s="2"/>
      <c r="WXE62" s="2"/>
      <c r="WXG62" s="2"/>
      <c r="WXI62" s="2"/>
      <c r="WXK62" s="2"/>
      <c r="WXM62" s="2"/>
      <c r="WXO62" s="2"/>
      <c r="WXQ62" s="2"/>
      <c r="WXS62" s="2"/>
      <c r="WXU62" s="2"/>
      <c r="WXW62" s="2"/>
      <c r="WXY62" s="2"/>
      <c r="WYA62" s="2"/>
      <c r="WYC62" s="2"/>
      <c r="WYE62" s="2"/>
      <c r="WYG62" s="2"/>
      <c r="WYI62" s="2"/>
      <c r="WYK62" s="2"/>
      <c r="WYM62" s="2"/>
      <c r="WYO62" s="2"/>
      <c r="WYQ62" s="2"/>
      <c r="WYS62" s="2"/>
      <c r="WYU62" s="2"/>
      <c r="WYW62" s="2"/>
      <c r="WYY62" s="2"/>
      <c r="WZA62" s="2"/>
      <c r="WZC62" s="2"/>
      <c r="WZE62" s="2"/>
      <c r="WZG62" s="2"/>
      <c r="WZI62" s="2"/>
      <c r="WZK62" s="2"/>
      <c r="WZM62" s="2"/>
      <c r="WZO62" s="2"/>
      <c r="WZQ62" s="2"/>
      <c r="WZS62" s="2"/>
      <c r="WZU62" s="2"/>
      <c r="WZW62" s="2"/>
      <c r="WZY62" s="2"/>
      <c r="XAA62" s="2"/>
      <c r="XAC62" s="2"/>
      <c r="XAE62" s="2"/>
      <c r="XAG62" s="2"/>
      <c r="XAI62" s="2"/>
      <c r="XAK62" s="2"/>
      <c r="XAM62" s="2"/>
      <c r="XAO62" s="2"/>
      <c r="XAQ62" s="2"/>
      <c r="XAS62" s="2"/>
      <c r="XAU62" s="2"/>
      <c r="XAW62" s="2"/>
      <c r="XAY62" s="2"/>
      <c r="XBA62" s="2"/>
      <c r="XBC62" s="2"/>
      <c r="XBE62" s="2"/>
      <c r="XBG62" s="2"/>
      <c r="XBI62" s="2"/>
      <c r="XBK62" s="2"/>
      <c r="XBM62" s="2"/>
      <c r="XBO62" s="2"/>
      <c r="XBQ62" s="2"/>
      <c r="XBS62" s="2"/>
      <c r="XBU62" s="2"/>
      <c r="XBW62" s="2"/>
      <c r="XBY62" s="2"/>
      <c r="XCA62" s="2"/>
      <c r="XCC62" s="2"/>
      <c r="XCE62" s="2"/>
      <c r="XCG62" s="2"/>
      <c r="XCI62" s="2"/>
      <c r="XCK62" s="2"/>
      <c r="XCM62" s="2"/>
      <c r="XCO62" s="2"/>
      <c r="XCQ62" s="2"/>
      <c r="XCS62" s="2"/>
      <c r="XCU62" s="2"/>
      <c r="XCW62" s="2"/>
      <c r="XCY62" s="2"/>
      <c r="XDA62" s="2"/>
      <c r="XDC62" s="2"/>
      <c r="XDE62" s="2"/>
      <c r="XDG62" s="2"/>
      <c r="XDI62" s="2"/>
      <c r="XDK62" s="2"/>
      <c r="XDM62" s="2"/>
      <c r="XDO62" s="2"/>
      <c r="XDQ62" s="2"/>
      <c r="XDS62" s="2"/>
      <c r="XDU62" s="2"/>
      <c r="XDW62" s="2"/>
      <c r="XDY62" s="2"/>
      <c r="XEA62" s="2"/>
      <c r="XEC62" s="2"/>
      <c r="XEE62" s="2"/>
      <c r="XEG62" s="2"/>
      <c r="XEI62" s="2"/>
      <c r="XEK62" s="2"/>
      <c r="XEM62" s="2"/>
      <c r="XEO62" s="2"/>
      <c r="XEQ62" s="2"/>
      <c r="XES62" s="2"/>
      <c r="XEU62" s="2"/>
      <c r="XEW62" s="2"/>
      <c r="XEY62" s="2"/>
      <c r="XFA62" s="2"/>
      <c r="XFC62" s="2"/>
    </row>
    <row r="63" spans="1:1023 1025:2047 2049:3071 3073:4095 4097:5119 5121:6143 6145:7167 7169:8191 8193:9215 9217:10239 10241:11263 11265:12287 12289:13311 13313:14335 14337:15359 15361:16383" x14ac:dyDescent="0.25">
      <c r="J63" s="403"/>
    </row>
    <row r="64" spans="1:1023 1025:2047 2049:3071 3073:4095 4097:5119 5121:6143 6145:7167 7169:8191 8193:9215 9217:10239 10241:11263 11265:12287 12289:13311 13313:14335 14337:15359 15361:16383" x14ac:dyDescent="0.25">
      <c r="D64" s="403">
        <f>D47/D7</f>
        <v>0.57839741175906711</v>
      </c>
      <c r="E64" s="403"/>
      <c r="F64" s="403"/>
      <c r="G64" s="403"/>
      <c r="H64" s="403"/>
      <c r="I64" s="403"/>
      <c r="J64" s="403">
        <f>J47/J7</f>
        <v>0.6209988678771764</v>
      </c>
    </row>
  </sheetData>
  <sheetProtection formatColumns="0" selectLockedCells="1" selectUnlockedCells="1"/>
  <mergeCells count="33">
    <mergeCell ref="K4:L4"/>
    <mergeCell ref="O4:P4"/>
    <mergeCell ref="K24:L24"/>
    <mergeCell ref="I5:J5"/>
    <mergeCell ref="K5:L5"/>
    <mergeCell ref="O5:P5"/>
    <mergeCell ref="O24:P24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C33:J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Q9" sqref="Q9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98</v>
      </c>
      <c r="B1" s="6"/>
    </row>
    <row r="3" spans="1:19" ht="15.75" thickBot="1" x14ac:dyDescent="0.3"/>
    <row r="4" spans="1:19" x14ac:dyDescent="0.25">
      <c r="A4" s="440" t="s">
        <v>16</v>
      </c>
      <c r="B4" s="458"/>
      <c r="C4" s="458"/>
      <c r="D4" s="458"/>
      <c r="E4" s="461" t="s">
        <v>1</v>
      </c>
      <c r="F4" s="457"/>
      <c r="G4" s="452" t="s">
        <v>116</v>
      </c>
      <c r="H4" s="452"/>
      <c r="I4" s="176" t="s">
        <v>0</v>
      </c>
      <c r="K4" s="453" t="s">
        <v>19</v>
      </c>
      <c r="L4" s="452"/>
      <c r="M4" s="464" t="s">
        <v>116</v>
      </c>
      <c r="N4" s="465"/>
      <c r="O4" s="176" t="s">
        <v>0</v>
      </c>
      <c r="P4"/>
      <c r="Q4" s="451" t="s">
        <v>22</v>
      </c>
      <c r="R4" s="452"/>
      <c r="S4" s="176" t="s">
        <v>0</v>
      </c>
    </row>
    <row r="5" spans="1:19" x14ac:dyDescent="0.25">
      <c r="A5" s="459"/>
      <c r="B5" s="460"/>
      <c r="C5" s="460"/>
      <c r="D5" s="460"/>
      <c r="E5" s="462" t="s">
        <v>157</v>
      </c>
      <c r="F5" s="450"/>
      <c r="G5" s="454" t="str">
        <f>E5</f>
        <v>jan-dez</v>
      </c>
      <c r="H5" s="454"/>
      <c r="I5" s="177" t="s">
        <v>121</v>
      </c>
      <c r="K5" s="449" t="str">
        <f>E5</f>
        <v>jan-dez</v>
      </c>
      <c r="L5" s="454"/>
      <c r="M5" s="455" t="str">
        <f>E5</f>
        <v>jan-dez</v>
      </c>
      <c r="N5" s="456"/>
      <c r="O5" s="177" t="str">
        <f>I5</f>
        <v>2021 /2020</v>
      </c>
      <c r="P5"/>
      <c r="Q5" s="449" t="str">
        <f>E5</f>
        <v>jan-dez</v>
      </c>
      <c r="R5" s="450"/>
      <c r="S5" s="177" t="str">
        <f>O5</f>
        <v>2021 /2020</v>
      </c>
    </row>
    <row r="6" spans="1:19" ht="19.5" customHeight="1" thickBot="1" x14ac:dyDescent="0.3">
      <c r="A6" s="441"/>
      <c r="B6" s="467"/>
      <c r="C6" s="467"/>
      <c r="D6" s="467"/>
      <c r="E6" s="120">
        <v>2020</v>
      </c>
      <c r="F6" s="192">
        <v>2021</v>
      </c>
      <c r="G6" s="183">
        <f>E6</f>
        <v>2020</v>
      </c>
      <c r="H6" s="185">
        <f>F6</f>
        <v>2021</v>
      </c>
      <c r="I6" s="177" t="s">
        <v>1</v>
      </c>
      <c r="K6" s="182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47">
        <v>1411747.2600000012</v>
      </c>
      <c r="F7" s="199">
        <v>1498449.5900000073</v>
      </c>
      <c r="G7" s="341">
        <f>E7/E15</f>
        <v>0.44797690934515455</v>
      </c>
      <c r="H7" s="342">
        <f>F7/F15</f>
        <v>0.45696514720120279</v>
      </c>
      <c r="I7" s="218">
        <f t="shared" ref="I7:I11" si="0">(F7-E7)/E7</f>
        <v>6.1414909351413263E-2</v>
      </c>
      <c r="J7" s="52"/>
      <c r="K7" s="47">
        <v>393954.14199999941</v>
      </c>
      <c r="L7" s="199">
        <v>427457.57399999961</v>
      </c>
      <c r="M7" s="341">
        <f>K7/K15</f>
        <v>0.46012484504660106</v>
      </c>
      <c r="N7" s="342">
        <f>L7/L15</f>
        <v>0.46179344917697146</v>
      </c>
      <c r="O7" s="218">
        <f t="shared" ref="O7:O18" si="1">(L7-K7)/K7</f>
        <v>8.5043989713910043E-2</v>
      </c>
      <c r="P7" s="52"/>
      <c r="Q7" s="331">
        <f t="shared" ref="Q7:Q18" si="2">(K7/E7)*10</f>
        <v>2.7905429899683254</v>
      </c>
      <c r="R7" s="332">
        <f t="shared" ref="R7:R18" si="3">(L7/F7)*10</f>
        <v>2.852665694279362</v>
      </c>
      <c r="S7" s="70">
        <f>(R7-Q7)/Q7</f>
        <v>2.2261869655604821E-2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333">
        <v>1149883.2300000011</v>
      </c>
      <c r="F8" s="334">
        <v>1208625.7300000072</v>
      </c>
      <c r="G8" s="343">
        <f>E8/E7</f>
        <v>0.81451068656580938</v>
      </c>
      <c r="H8" s="344">
        <f>F8/F7</f>
        <v>0.80658417744970745</v>
      </c>
      <c r="I8" s="281">
        <f t="shared" si="0"/>
        <v>5.1085621972246691E-2</v>
      </c>
      <c r="J8" s="57"/>
      <c r="K8" s="333">
        <v>364708.70699999941</v>
      </c>
      <c r="L8" s="334">
        <v>395489.3419999996</v>
      </c>
      <c r="M8" s="348">
        <f>K8/K7</f>
        <v>0.92576436726485789</v>
      </c>
      <c r="N8" s="344">
        <f>L8/L7</f>
        <v>0.9252130879309205</v>
      </c>
      <c r="O8" s="282">
        <f t="shared" si="1"/>
        <v>8.4397861661142715E-2</v>
      </c>
      <c r="P8" s="57"/>
      <c r="Q8" s="335">
        <f t="shared" si="2"/>
        <v>3.1717021127440832</v>
      </c>
      <c r="R8" s="336">
        <f t="shared" si="3"/>
        <v>3.2722234202311515</v>
      </c>
      <c r="S8" s="242">
        <f t="shared" ref="S8:S18" si="4">(R8-Q8)/Q8</f>
        <v>3.1693174173945238E-2</v>
      </c>
    </row>
    <row r="9" spans="1:19" ht="24" customHeight="1" x14ac:dyDescent="0.25">
      <c r="A9" s="14"/>
      <c r="B9" s="1" t="s">
        <v>39</v>
      </c>
      <c r="D9" s="1"/>
      <c r="E9" s="304">
        <v>186226.76999999996</v>
      </c>
      <c r="F9" s="305">
        <v>178342.12000000011</v>
      </c>
      <c r="G9" s="345">
        <f>E9/E7</f>
        <v>0.13191225885573868</v>
      </c>
      <c r="H9" s="295">
        <f>F9/F7</f>
        <v>0.11901776422121697</v>
      </c>
      <c r="I9" s="242">
        <f t="shared" ref="I9:I10" si="5">(F9-E9)/E9</f>
        <v>-4.233897199634537E-2</v>
      </c>
      <c r="J9" s="8"/>
      <c r="K9" s="304">
        <v>23870.895999999986</v>
      </c>
      <c r="L9" s="305">
        <v>23706.321000000018</v>
      </c>
      <c r="M9" s="345">
        <f>K9/K7</f>
        <v>6.0593082938064459E-2</v>
      </c>
      <c r="N9" s="295">
        <f>L9/L7</f>
        <v>5.5458886312773674E-2</v>
      </c>
      <c r="O9" s="242">
        <f t="shared" si="1"/>
        <v>-6.8943788285101689E-3</v>
      </c>
      <c r="P9" s="8"/>
      <c r="Q9" s="335">
        <f t="shared" si="2"/>
        <v>1.2818187202623978</v>
      </c>
      <c r="R9" s="336">
        <f t="shared" si="3"/>
        <v>1.329260917163035</v>
      </c>
      <c r="S9" s="242">
        <f t="shared" si="4"/>
        <v>3.7011627424918044E-2</v>
      </c>
    </row>
    <row r="10" spans="1:19" ht="24" customHeight="1" thickBot="1" x14ac:dyDescent="0.3">
      <c r="A10" s="14"/>
      <c r="B10" s="1" t="s">
        <v>38</v>
      </c>
      <c r="D10" s="1"/>
      <c r="E10" s="304">
        <v>75637.260000000009</v>
      </c>
      <c r="F10" s="305">
        <v>111481.73999999995</v>
      </c>
      <c r="G10" s="345">
        <f>E10/E7</f>
        <v>5.3577054578451917E-2</v>
      </c>
      <c r="H10" s="295">
        <f>F10/F7</f>
        <v>7.4398058329075589E-2</v>
      </c>
      <c r="I10" s="250">
        <f t="shared" si="5"/>
        <v>0.47389976844745479</v>
      </c>
      <c r="J10" s="8"/>
      <c r="K10" s="304">
        <v>5374.5389999999961</v>
      </c>
      <c r="L10" s="305">
        <v>8261.9110000000001</v>
      </c>
      <c r="M10" s="345">
        <f>K10/K7</f>
        <v>1.3642549797077661E-2</v>
      </c>
      <c r="N10" s="295">
        <f>L10/L7</f>
        <v>1.9328025756305836E-2</v>
      </c>
      <c r="O10" s="284">
        <f t="shared" si="1"/>
        <v>0.53723156534914085</v>
      </c>
      <c r="P10" s="8"/>
      <c r="Q10" s="335">
        <f t="shared" si="2"/>
        <v>0.71056764880166146</v>
      </c>
      <c r="R10" s="336">
        <f t="shared" si="3"/>
        <v>0.74109993259882778</v>
      </c>
      <c r="S10" s="242">
        <f t="shared" si="4"/>
        <v>4.2968862779859979E-2</v>
      </c>
    </row>
    <row r="11" spans="1:19" ht="24" customHeight="1" thickBot="1" x14ac:dyDescent="0.3">
      <c r="A11" s="18" t="s">
        <v>21</v>
      </c>
      <c r="B11" s="19"/>
      <c r="C11" s="19"/>
      <c r="D11" s="19"/>
      <c r="E11" s="47">
        <v>1739636.7299999981</v>
      </c>
      <c r="F11" s="199">
        <v>1780683.6200000031</v>
      </c>
      <c r="G11" s="341">
        <f>E11/E15</f>
        <v>0.55202309065484545</v>
      </c>
      <c r="H11" s="342">
        <f>F11/F15</f>
        <v>0.54303485279879726</v>
      </c>
      <c r="I11" s="218">
        <f t="shared" si="0"/>
        <v>2.3595092752499578E-2</v>
      </c>
      <c r="J11" s="52"/>
      <c r="K11" s="47">
        <v>462235.53400000022</v>
      </c>
      <c r="L11" s="199">
        <v>498189.10800000117</v>
      </c>
      <c r="M11" s="341">
        <f>K11/K15</f>
        <v>0.53987515495339888</v>
      </c>
      <c r="N11" s="342">
        <f>L11/L15</f>
        <v>0.5382065508230286</v>
      </c>
      <c r="O11" s="218">
        <f t="shared" si="1"/>
        <v>7.7781934436916167E-2</v>
      </c>
      <c r="P11" s="8"/>
      <c r="Q11" s="337">
        <f t="shared" si="2"/>
        <v>2.6570807918041646</v>
      </c>
      <c r="R11" s="338">
        <f t="shared" si="3"/>
        <v>2.7977407238687366</v>
      </c>
      <c r="S11" s="72">
        <f t="shared" si="4"/>
        <v>5.2937770089054613E-2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287">
        <v>1403713.0399999979</v>
      </c>
      <c r="F12" s="288">
        <v>1430632.7700000033</v>
      </c>
      <c r="G12" s="345">
        <f>E12/E11</f>
        <v>0.80690009344652058</v>
      </c>
      <c r="H12" s="295">
        <f>F12/F11</f>
        <v>0.80341771774145976</v>
      </c>
      <c r="I12" s="281">
        <f t="shared" ref="I12:I18" si="6">(F12-E12)/E12</f>
        <v>1.9177516510073437E-2</v>
      </c>
      <c r="J12" s="57"/>
      <c r="K12" s="287">
        <v>429155.12500000023</v>
      </c>
      <c r="L12" s="288">
        <v>463339.14100000117</v>
      </c>
      <c r="M12" s="345">
        <f>K12/K11</f>
        <v>0.92843386852210297</v>
      </c>
      <c r="N12" s="295">
        <f>L12/L11</f>
        <v>0.93004671029459773</v>
      </c>
      <c r="O12" s="281">
        <f t="shared" si="1"/>
        <v>7.9654218273639207E-2</v>
      </c>
      <c r="P12" s="57"/>
      <c r="Q12" s="335">
        <f t="shared" si="2"/>
        <v>3.0572853052643927</v>
      </c>
      <c r="R12" s="336">
        <f t="shared" si="3"/>
        <v>3.2387007393938005</v>
      </c>
      <c r="S12" s="242">
        <f t="shared" si="4"/>
        <v>5.9338732246226898E-2</v>
      </c>
    </row>
    <row r="13" spans="1:19" ht="24" customHeight="1" x14ac:dyDescent="0.25">
      <c r="A13" s="14"/>
      <c r="B13" s="5" t="s">
        <v>39</v>
      </c>
      <c r="D13" s="5"/>
      <c r="E13" s="267">
        <v>171150.81000000032</v>
      </c>
      <c r="F13" s="268">
        <v>163071.25999999995</v>
      </c>
      <c r="G13" s="345">
        <f>E13/E11</f>
        <v>9.8383074493949382E-2</v>
      </c>
      <c r="H13" s="295">
        <f>F13/F11</f>
        <v>9.1577896358702768E-2</v>
      </c>
      <c r="I13" s="242">
        <f t="shared" ref="I13:I14" si="7">(F13-E13)/E13</f>
        <v>-4.7207196974413099E-2</v>
      </c>
      <c r="J13" s="244"/>
      <c r="K13" s="267">
        <v>18840.080999999984</v>
      </c>
      <c r="L13" s="268">
        <v>18486.221999999994</v>
      </c>
      <c r="M13" s="345">
        <f>K13/K11</f>
        <v>4.0758616796431696E-2</v>
      </c>
      <c r="N13" s="295">
        <f>L13/L11</f>
        <v>3.7106836948350042E-2</v>
      </c>
      <c r="O13" s="242">
        <f t="shared" si="1"/>
        <v>-1.8782244089077419E-2</v>
      </c>
      <c r="P13" s="244"/>
      <c r="Q13" s="335">
        <f t="shared" si="2"/>
        <v>1.1007883047705089</v>
      </c>
      <c r="R13" s="336">
        <f t="shared" si="3"/>
        <v>1.133628451757839</v>
      </c>
      <c r="S13" s="242">
        <f t="shared" si="4"/>
        <v>2.9833299322867116E-2</v>
      </c>
    </row>
    <row r="14" spans="1:19" ht="24" customHeight="1" thickBot="1" x14ac:dyDescent="0.3">
      <c r="A14" s="14"/>
      <c r="B14" s="1" t="s">
        <v>38</v>
      </c>
      <c r="D14" s="1"/>
      <c r="E14" s="267">
        <v>164772.87999999995</v>
      </c>
      <c r="F14" s="268">
        <v>186979.58999999985</v>
      </c>
      <c r="G14" s="345">
        <f>E14/E11</f>
        <v>9.4716832059530104E-2</v>
      </c>
      <c r="H14" s="295">
        <f>F14/F11</f>
        <v>0.10500438589983746</v>
      </c>
      <c r="I14" s="250">
        <f t="shared" si="7"/>
        <v>0.1347716323220175</v>
      </c>
      <c r="J14" s="244"/>
      <c r="K14" s="267">
        <v>14240.328</v>
      </c>
      <c r="L14" s="268">
        <v>16363.744999999995</v>
      </c>
      <c r="M14" s="345">
        <f>K14/K11</f>
        <v>3.0807514681465385E-2</v>
      </c>
      <c r="N14" s="295">
        <f>L14/L11</f>
        <v>3.2846452757052162E-2</v>
      </c>
      <c r="O14" s="284">
        <f t="shared" si="1"/>
        <v>0.14911292773593388</v>
      </c>
      <c r="P14" s="244"/>
      <c r="Q14" s="335">
        <f t="shared" si="2"/>
        <v>0.86423979480118363</v>
      </c>
      <c r="R14" s="336">
        <f t="shared" si="3"/>
        <v>0.87516209656893607</v>
      </c>
      <c r="S14" s="242">
        <f t="shared" si="4"/>
        <v>1.2638045405286031E-2</v>
      </c>
    </row>
    <row r="15" spans="1:19" ht="24" customHeight="1" thickBot="1" x14ac:dyDescent="0.3">
      <c r="A15" s="18" t="s">
        <v>12</v>
      </c>
      <c r="B15" s="19"/>
      <c r="C15" s="19"/>
      <c r="D15" s="19"/>
      <c r="E15" s="47">
        <v>3151383.9899999993</v>
      </c>
      <c r="F15" s="199">
        <v>3279133.2100000102</v>
      </c>
      <c r="G15" s="341">
        <f>G7+G11</f>
        <v>1</v>
      </c>
      <c r="H15" s="342">
        <f>H7+H11</f>
        <v>1</v>
      </c>
      <c r="I15" s="218">
        <f t="shared" si="6"/>
        <v>4.0537497304481432E-2</v>
      </c>
      <c r="J15" s="52"/>
      <c r="K15" s="47">
        <v>856189.67599999963</v>
      </c>
      <c r="L15" s="199">
        <v>925646.68200000073</v>
      </c>
      <c r="M15" s="341">
        <f>M7+M11</f>
        <v>1</v>
      </c>
      <c r="N15" s="342">
        <f>N7+N11</f>
        <v>1</v>
      </c>
      <c r="O15" s="218">
        <f t="shared" si="1"/>
        <v>8.1123386495962763E-2</v>
      </c>
      <c r="P15" s="8"/>
      <c r="Q15" s="337">
        <f t="shared" si="2"/>
        <v>2.7168687748521556</v>
      </c>
      <c r="R15" s="338">
        <f t="shared" si="3"/>
        <v>2.8228395210574497</v>
      </c>
      <c r="S15" s="72">
        <f t="shared" si="4"/>
        <v>3.9004734857339865E-2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333">
        <f>E8+E12</f>
        <v>2553596.2699999991</v>
      </c>
      <c r="F16" s="334">
        <f t="shared" ref="F16:F17" si="8">F8+F12</f>
        <v>2639258.5000000102</v>
      </c>
      <c r="G16" s="343">
        <f>E16/E15</f>
        <v>0.81030946343038301</v>
      </c>
      <c r="H16" s="344">
        <f>F16/F15</f>
        <v>0.80486467946814577</v>
      </c>
      <c r="I16" s="282">
        <f t="shared" si="6"/>
        <v>3.3545721775357695E-2</v>
      </c>
      <c r="J16" s="57"/>
      <c r="K16" s="333">
        <f t="shared" ref="K16:L18" si="9">K8+K12</f>
        <v>793863.8319999997</v>
      </c>
      <c r="L16" s="334">
        <f t="shared" si="9"/>
        <v>858828.48300000071</v>
      </c>
      <c r="M16" s="348">
        <f>K16/K15</f>
        <v>0.92720556466976134</v>
      </c>
      <c r="N16" s="344">
        <f>L16/L15</f>
        <v>0.92781457515125632</v>
      </c>
      <c r="O16" s="282">
        <f t="shared" si="1"/>
        <v>8.1833493832732043E-2</v>
      </c>
      <c r="P16" s="57"/>
      <c r="Q16" s="335">
        <f t="shared" si="2"/>
        <v>3.1088071412322353</v>
      </c>
      <c r="R16" s="336">
        <f t="shared" si="3"/>
        <v>3.2540521627570671</v>
      </c>
      <c r="S16" s="242">
        <f t="shared" si="4"/>
        <v>4.6720499190329674E-2</v>
      </c>
    </row>
    <row r="17" spans="1:19" ht="24" customHeight="1" x14ac:dyDescent="0.25">
      <c r="A17" s="14"/>
      <c r="B17" s="5" t="s">
        <v>39</v>
      </c>
      <c r="C17" s="5"/>
      <c r="D17" s="245"/>
      <c r="E17" s="267">
        <f>E9+E13</f>
        <v>357377.58000000031</v>
      </c>
      <c r="F17" s="268">
        <f t="shared" si="8"/>
        <v>341413.38000000006</v>
      </c>
      <c r="G17" s="346">
        <f>E17/E15</f>
        <v>0.11340337487720764</v>
      </c>
      <c r="H17" s="295">
        <f>F17/F15</f>
        <v>0.10411695961567813</v>
      </c>
      <c r="I17" s="242">
        <f t="shared" si="6"/>
        <v>-4.467040154001891E-2</v>
      </c>
      <c r="J17" s="244"/>
      <c r="K17" s="267">
        <f t="shared" si="9"/>
        <v>42710.97699999997</v>
      </c>
      <c r="L17" s="268">
        <f t="shared" si="9"/>
        <v>42192.543000000012</v>
      </c>
      <c r="M17" s="345">
        <f>K17/K15</f>
        <v>4.9884947456432523E-2</v>
      </c>
      <c r="N17" s="295">
        <f>L17/L15</f>
        <v>4.5581693123813279E-2</v>
      </c>
      <c r="O17" s="242">
        <f t="shared" si="1"/>
        <v>-1.2138191079074538E-2</v>
      </c>
      <c r="P17" s="244"/>
      <c r="Q17" s="335">
        <f t="shared" si="2"/>
        <v>1.1951218932088559</v>
      </c>
      <c r="R17" s="336">
        <f t="shared" si="3"/>
        <v>1.235819843967451</v>
      </c>
      <c r="S17" s="242">
        <f t="shared" si="4"/>
        <v>3.4053389022372232E-2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91">
        <f>E10+E14</f>
        <v>240410.13999999996</v>
      </c>
      <c r="F18" s="292">
        <f>F10+F14</f>
        <v>298461.32999999978</v>
      </c>
      <c r="G18" s="347">
        <f>E18/E15</f>
        <v>7.6287161692409317E-2</v>
      </c>
      <c r="H18" s="301">
        <f>F18/F15</f>
        <v>9.101836091617603E-2</v>
      </c>
      <c r="I18" s="283">
        <f t="shared" si="6"/>
        <v>0.24146731082141476</v>
      </c>
      <c r="J18" s="244"/>
      <c r="K18" s="291">
        <f t="shared" si="9"/>
        <v>19614.866999999995</v>
      </c>
      <c r="L18" s="292">
        <f t="shared" si="9"/>
        <v>24625.655999999995</v>
      </c>
      <c r="M18" s="347">
        <f>K18/K15</f>
        <v>2.2909487873806134E-2</v>
      </c>
      <c r="N18" s="301">
        <f>L18/L15</f>
        <v>2.6603731724930416E-2</v>
      </c>
      <c r="O18" s="283">
        <f t="shared" si="1"/>
        <v>0.25545872934035196</v>
      </c>
      <c r="P18" s="244"/>
      <c r="Q18" s="339">
        <f t="shared" si="2"/>
        <v>0.81589183384694164</v>
      </c>
      <c r="R18" s="340">
        <f t="shared" si="3"/>
        <v>0.82508698865611874</v>
      </c>
      <c r="S18" s="250">
        <f t="shared" si="4"/>
        <v>1.1270065991250104E-2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41"/>
    <col min="19" max="19" width="10.85546875" customWidth="1"/>
  </cols>
  <sheetData>
    <row r="1" spans="1:19" ht="15.75" x14ac:dyDescent="0.25">
      <c r="A1" s="36" t="s">
        <v>159</v>
      </c>
      <c r="B1" s="6"/>
    </row>
    <row r="3" spans="1:19" ht="15.75" thickBot="1" x14ac:dyDescent="0.3"/>
    <row r="4" spans="1:19" x14ac:dyDescent="0.25">
      <c r="A4" s="440" t="s">
        <v>16</v>
      </c>
      <c r="B4" s="458"/>
      <c r="C4" s="458"/>
      <c r="D4" s="458"/>
      <c r="E4" s="461" t="s">
        <v>1</v>
      </c>
      <c r="F4" s="457"/>
      <c r="G4" s="452" t="s">
        <v>116</v>
      </c>
      <c r="H4" s="452"/>
      <c r="I4" s="176" t="s">
        <v>0</v>
      </c>
      <c r="K4" s="453" t="s">
        <v>19</v>
      </c>
      <c r="L4" s="452"/>
      <c r="M4" s="464" t="s">
        <v>13</v>
      </c>
      <c r="N4" s="465"/>
      <c r="O4" s="176" t="s">
        <v>0</v>
      </c>
      <c r="Q4" s="451" t="s">
        <v>22</v>
      </c>
      <c r="R4" s="452"/>
      <c r="S4" s="176" t="s">
        <v>0</v>
      </c>
    </row>
    <row r="5" spans="1:19" x14ac:dyDescent="0.25">
      <c r="A5" s="459"/>
      <c r="B5" s="466"/>
      <c r="C5" s="466"/>
      <c r="D5" s="466"/>
      <c r="E5" s="462" t="s">
        <v>73</v>
      </c>
      <c r="F5" s="450"/>
      <c r="G5" s="454" t="str">
        <f>E5</f>
        <v>dez</v>
      </c>
      <c r="H5" s="454"/>
      <c r="I5" s="177" t="s">
        <v>121</v>
      </c>
      <c r="K5" s="449" t="str">
        <f>E5</f>
        <v>dez</v>
      </c>
      <c r="L5" s="454"/>
      <c r="M5" s="455" t="str">
        <f>E5</f>
        <v>dez</v>
      </c>
      <c r="N5" s="456"/>
      <c r="O5" s="177" t="str">
        <f>I5</f>
        <v>2021 /2020</v>
      </c>
      <c r="Q5" s="449" t="str">
        <f>E5</f>
        <v>dez</v>
      </c>
      <c r="R5" s="450"/>
      <c r="S5" s="177" t="str">
        <f>O5</f>
        <v>2021 /2020</v>
      </c>
    </row>
    <row r="6" spans="1:19" ht="19.5" customHeight="1" thickBot="1" x14ac:dyDescent="0.3">
      <c r="A6" s="441"/>
      <c r="B6" s="467"/>
      <c r="C6" s="467"/>
      <c r="D6" s="467"/>
      <c r="E6" s="120">
        <v>2020</v>
      </c>
      <c r="F6" s="192">
        <v>2021</v>
      </c>
      <c r="G6" s="373">
        <f>E6</f>
        <v>2020</v>
      </c>
      <c r="H6" s="185">
        <f>F6</f>
        <v>2021</v>
      </c>
      <c r="I6" s="177" t="s">
        <v>1</v>
      </c>
      <c r="K6" s="372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Q6" s="372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108069.51999999986</v>
      </c>
      <c r="F7" s="193">
        <v>115506.9</v>
      </c>
      <c r="G7" s="341">
        <f>E7/E15</f>
        <v>0.47564141345921973</v>
      </c>
      <c r="H7" s="342">
        <f>F7/F15</f>
        <v>0.48267894127376754</v>
      </c>
      <c r="I7" s="392">
        <f t="shared" ref="I7:I18" si="0">(F7-E7)/E7</f>
        <v>6.8820329728494639E-2</v>
      </c>
      <c r="J7" s="2"/>
      <c r="K7" s="23">
        <v>32897.342000000019</v>
      </c>
      <c r="L7" s="193">
        <v>33341.167999999983</v>
      </c>
      <c r="M7" s="341">
        <f>K7/K15</f>
        <v>0.48596462139883662</v>
      </c>
      <c r="N7" s="342">
        <f>L7/L15</f>
        <v>0.49042517372784056</v>
      </c>
      <c r="O7" s="392">
        <f t="shared" ref="O7:O18" si="1">(L7-K7)/K7</f>
        <v>1.3491241936809494E-2</v>
      </c>
      <c r="P7" s="2"/>
      <c r="Q7" s="251">
        <f t="shared" ref="Q7:R18" si="2">(K7/E7)*10</f>
        <v>3.0440906927318694</v>
      </c>
      <c r="R7" s="252">
        <f t="shared" si="2"/>
        <v>2.8865087713374686</v>
      </c>
      <c r="S7" s="386">
        <f>(R7-Q7)/Q7</f>
        <v>-5.1766500180381099E-2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90980.509999999864</v>
      </c>
      <c r="F8" s="241">
        <v>93469.93</v>
      </c>
      <c r="G8" s="343">
        <f>E8/E7</f>
        <v>0.84187021465441858</v>
      </c>
      <c r="H8" s="344">
        <f>F8/F7</f>
        <v>0.80921512048197985</v>
      </c>
      <c r="I8" s="393">
        <f t="shared" si="0"/>
        <v>2.7362124041733035E-2</v>
      </c>
      <c r="K8" s="240">
        <v>30715.464000000018</v>
      </c>
      <c r="L8" s="241">
        <v>31017.17099999998</v>
      </c>
      <c r="M8" s="348">
        <f>K8/K7</f>
        <v>0.93367616143577803</v>
      </c>
      <c r="N8" s="344">
        <f>L8/L7</f>
        <v>0.93029647311695851</v>
      </c>
      <c r="O8" s="394">
        <f t="shared" si="1"/>
        <v>9.8226417806991928E-3</v>
      </c>
      <c r="Q8" s="253">
        <f t="shared" si="2"/>
        <v>3.3760487823161318</v>
      </c>
      <c r="R8" s="254">
        <f t="shared" si="2"/>
        <v>3.3184117073801151</v>
      </c>
      <c r="S8" s="395">
        <f t="shared" ref="S8:S18" si="3">(R8-Q8)/Q8</f>
        <v>-1.7072346595796182E-2</v>
      </c>
    </row>
    <row r="9" spans="1:19" ht="24" customHeight="1" x14ac:dyDescent="0.25">
      <c r="A9" s="14"/>
      <c r="B9" t="s">
        <v>39</v>
      </c>
      <c r="E9" s="25">
        <v>14742.400000000001</v>
      </c>
      <c r="F9" s="188">
        <v>14305.840000000002</v>
      </c>
      <c r="G9" s="396">
        <f>E9/E7</f>
        <v>0.13641589228859369</v>
      </c>
      <c r="H9" s="295">
        <f>F9/F7</f>
        <v>0.12385268758836054</v>
      </c>
      <c r="I9" s="395">
        <f t="shared" si="0"/>
        <v>-2.9612546125461218E-2</v>
      </c>
      <c r="K9" s="25">
        <v>1963.5229999999999</v>
      </c>
      <c r="L9" s="188">
        <v>1812.7470000000001</v>
      </c>
      <c r="M9" s="396">
        <f>K9/K7</f>
        <v>5.9686372230315712E-2</v>
      </c>
      <c r="N9" s="295">
        <f>L9/L7</f>
        <v>5.4369630961938732E-2</v>
      </c>
      <c r="O9" s="395">
        <f t="shared" si="1"/>
        <v>-7.6788507188354727E-2</v>
      </c>
      <c r="Q9" s="253">
        <f t="shared" si="2"/>
        <v>1.331888294985891</v>
      </c>
      <c r="R9" s="254">
        <f t="shared" si="2"/>
        <v>1.2671377563288839</v>
      </c>
      <c r="S9" s="395">
        <f t="shared" si="3"/>
        <v>-4.8615592539382593E-2</v>
      </c>
    </row>
    <row r="10" spans="1:19" ht="24" customHeight="1" thickBot="1" x14ac:dyDescent="0.3">
      <c r="A10" s="14"/>
      <c r="B10" t="s">
        <v>38</v>
      </c>
      <c r="E10" s="25">
        <v>2346.61</v>
      </c>
      <c r="F10" s="188">
        <v>7731.130000000001</v>
      </c>
      <c r="G10" s="396">
        <f>E10/E7</f>
        <v>2.1713893056987791E-2</v>
      </c>
      <c r="H10" s="295">
        <f>F10/F7</f>
        <v>6.6932191929659629E-2</v>
      </c>
      <c r="I10" s="397">
        <f t="shared" si="0"/>
        <v>2.2945951819859287</v>
      </c>
      <c r="K10" s="25">
        <v>218.35500000000002</v>
      </c>
      <c r="L10" s="188">
        <v>511.25</v>
      </c>
      <c r="M10" s="396">
        <f>K10/K7</f>
        <v>6.6374663339062437E-3</v>
      </c>
      <c r="N10" s="295">
        <f>L10/L7</f>
        <v>1.5333895921102712E-2</v>
      </c>
      <c r="O10" s="398">
        <f t="shared" si="1"/>
        <v>1.3413707036706279</v>
      </c>
      <c r="Q10" s="253">
        <f t="shared" si="2"/>
        <v>0.93051252658089767</v>
      </c>
      <c r="R10" s="254">
        <f t="shared" si="2"/>
        <v>0.66128754787463151</v>
      </c>
      <c r="S10" s="395">
        <f t="shared" si="3"/>
        <v>-0.28932977366303092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119138.44999999984</v>
      </c>
      <c r="F11" s="193">
        <v>123796.89</v>
      </c>
      <c r="G11" s="341">
        <f>E11/E15</f>
        <v>0.52435858654078016</v>
      </c>
      <c r="H11" s="342">
        <f>F11/F15</f>
        <v>0.51732105872623246</v>
      </c>
      <c r="I11" s="392">
        <f t="shared" si="0"/>
        <v>3.9101062671204542E-2</v>
      </c>
      <c r="J11" s="2"/>
      <c r="K11" s="23">
        <v>34797.590000000033</v>
      </c>
      <c r="L11" s="193">
        <v>34643.041999999994</v>
      </c>
      <c r="M11" s="341">
        <f>K11/K15</f>
        <v>0.51403537860116322</v>
      </c>
      <c r="N11" s="342">
        <f>L11/L15</f>
        <v>0.50957482627215944</v>
      </c>
      <c r="O11" s="392">
        <f t="shared" si="1"/>
        <v>-4.4413420584597596E-3</v>
      </c>
      <c r="Q11" s="255">
        <f t="shared" si="2"/>
        <v>2.9207690716137469</v>
      </c>
      <c r="R11" s="256">
        <f t="shared" si="2"/>
        <v>2.7983774067345308</v>
      </c>
      <c r="S11" s="399">
        <f t="shared" si="3"/>
        <v>-4.1903917043189493E-2</v>
      </c>
    </row>
    <row r="12" spans="1:19" s="9" customFormat="1" ht="24" customHeight="1" x14ac:dyDescent="0.25">
      <c r="A12" s="58"/>
      <c r="B12" s="9" t="s">
        <v>35</v>
      </c>
      <c r="E12" s="37">
        <v>101973.28999999983</v>
      </c>
      <c r="F12" s="189">
        <v>96856.109999999986</v>
      </c>
      <c r="G12" s="396">
        <f>E12/E11</f>
        <v>0.85592258418671696</v>
      </c>
      <c r="H12" s="295">
        <f>F12/F11</f>
        <v>0.78237918577760701</v>
      </c>
      <c r="I12" s="393">
        <f t="shared" si="0"/>
        <v>-5.0181572056759723E-2</v>
      </c>
      <c r="K12" s="37">
        <v>32846.713000000032</v>
      </c>
      <c r="L12" s="189">
        <v>31627.850999999999</v>
      </c>
      <c r="M12" s="396">
        <f>K12/K11</f>
        <v>0.94393643352887369</v>
      </c>
      <c r="N12" s="295">
        <f>L12/L11</f>
        <v>0.91296402319403713</v>
      </c>
      <c r="O12" s="393">
        <f t="shared" si="1"/>
        <v>-3.7107579074960484E-2</v>
      </c>
      <c r="Q12" s="253">
        <f t="shared" si="2"/>
        <v>3.2211094689599684</v>
      </c>
      <c r="R12" s="254">
        <f t="shared" si="2"/>
        <v>3.2654471669366036</v>
      </c>
      <c r="S12" s="395">
        <f t="shared" si="3"/>
        <v>1.3764728707264636E-2</v>
      </c>
    </row>
    <row r="13" spans="1:19" ht="24" customHeight="1" x14ac:dyDescent="0.25">
      <c r="A13" s="14"/>
      <c r="B13" s="9" t="s">
        <v>39</v>
      </c>
      <c r="D13" s="9"/>
      <c r="E13" s="25">
        <v>12416.040000000006</v>
      </c>
      <c r="F13" s="188">
        <v>12908.650000000003</v>
      </c>
      <c r="G13" s="396">
        <f>E13/E11</f>
        <v>0.1042152218700178</v>
      </c>
      <c r="H13" s="295">
        <f>F13/F11</f>
        <v>0.10427281331542337</v>
      </c>
      <c r="I13" s="395">
        <f t="shared" si="0"/>
        <v>3.9675290994551943E-2</v>
      </c>
      <c r="K13" s="25">
        <v>1340.2360000000001</v>
      </c>
      <c r="L13" s="188">
        <v>1404.7900000000002</v>
      </c>
      <c r="M13" s="396">
        <f>K13/K11</f>
        <v>3.8515196023632639E-2</v>
      </c>
      <c r="N13" s="295">
        <f>L13/L11</f>
        <v>4.0550422794857349E-2</v>
      </c>
      <c r="O13" s="395">
        <f t="shared" si="1"/>
        <v>4.8166143873168671E-2</v>
      </c>
      <c r="Q13" s="253">
        <f t="shared" si="2"/>
        <v>1.0794391770645064</v>
      </c>
      <c r="R13" s="254">
        <f t="shared" si="2"/>
        <v>1.0882547748990017</v>
      </c>
      <c r="S13" s="395">
        <f t="shared" si="3"/>
        <v>8.1668314637874644E-3</v>
      </c>
    </row>
    <row r="14" spans="1:19" ht="24" customHeight="1" thickBot="1" x14ac:dyDescent="0.3">
      <c r="A14" s="14"/>
      <c r="B14" t="s">
        <v>38</v>
      </c>
      <c r="E14" s="25">
        <v>4749.12</v>
      </c>
      <c r="F14" s="188">
        <v>14032.130000000001</v>
      </c>
      <c r="G14" s="396">
        <f>E14/E11</f>
        <v>3.986219394326522E-2</v>
      </c>
      <c r="H14" s="295">
        <f>F14/F11</f>
        <v>0.11334800090696948</v>
      </c>
      <c r="I14" s="397">
        <f t="shared" si="0"/>
        <v>1.9546800249309351</v>
      </c>
      <c r="K14" s="25">
        <v>610.64100000000019</v>
      </c>
      <c r="L14" s="188">
        <v>1610.4010000000001</v>
      </c>
      <c r="M14" s="396">
        <f>K14/K11</f>
        <v>1.7548370447493623E-2</v>
      </c>
      <c r="N14" s="295">
        <f>L14/L11</f>
        <v>4.6485554011105615E-2</v>
      </c>
      <c r="O14" s="398">
        <f t="shared" si="1"/>
        <v>1.6372303857749473</v>
      </c>
      <c r="Q14" s="253">
        <f t="shared" si="2"/>
        <v>1.2857982110369925</v>
      </c>
      <c r="R14" s="254">
        <f t="shared" si="2"/>
        <v>1.1476525659326133</v>
      </c>
      <c r="S14" s="395">
        <f t="shared" si="3"/>
        <v>-0.10743959971212369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227207.96999999971</v>
      </c>
      <c r="F15" s="193">
        <v>239303.78999999998</v>
      </c>
      <c r="G15" s="341">
        <f>G7+G11</f>
        <v>0.99999999999999989</v>
      </c>
      <c r="H15" s="342">
        <f>H7+H11</f>
        <v>1</v>
      </c>
      <c r="I15" s="392">
        <f t="shared" si="0"/>
        <v>5.3236776861305894E-2</v>
      </c>
      <c r="J15" s="2"/>
      <c r="K15" s="23">
        <v>67694.932000000059</v>
      </c>
      <c r="L15" s="193">
        <v>67984.209999999977</v>
      </c>
      <c r="M15" s="341">
        <f>M7+M11</f>
        <v>0.99999999999999978</v>
      </c>
      <c r="N15" s="342">
        <f>N7+N11</f>
        <v>1</v>
      </c>
      <c r="O15" s="392">
        <f t="shared" si="1"/>
        <v>4.2732593335039933E-3</v>
      </c>
      <c r="Q15" s="255">
        <f t="shared" si="2"/>
        <v>2.9794259417924533</v>
      </c>
      <c r="R15" s="256">
        <f t="shared" si="2"/>
        <v>2.8409165604940894</v>
      </c>
      <c r="S15" s="399">
        <f t="shared" si="3"/>
        <v>-4.6488613580049354E-2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192953.7999999997</v>
      </c>
      <c r="F16" s="241">
        <f t="shared" ref="F16:F17" si="4">F8+F12</f>
        <v>190326.03999999998</v>
      </c>
      <c r="G16" s="343">
        <f>E16/E15</f>
        <v>0.84923869527992324</v>
      </c>
      <c r="H16" s="344">
        <f>F16/F15</f>
        <v>0.79533232632880568</v>
      </c>
      <c r="I16" s="394">
        <f t="shared" si="0"/>
        <v>-1.3618596783269998E-2</v>
      </c>
      <c r="J16" s="9"/>
      <c r="K16" s="240">
        <f t="shared" ref="K16:L18" si="5">K8+K12</f>
        <v>63562.177000000054</v>
      </c>
      <c r="L16" s="241">
        <f t="shared" si="5"/>
        <v>62645.021999999983</v>
      </c>
      <c r="M16" s="348">
        <f>K16/K15</f>
        <v>0.93895030428570336</v>
      </c>
      <c r="N16" s="344">
        <f>L16/L15</f>
        <v>0.92146429295861498</v>
      </c>
      <c r="O16" s="394">
        <f t="shared" si="1"/>
        <v>-1.4429257198035726E-2</v>
      </c>
      <c r="P16" s="9"/>
      <c r="Q16" s="253">
        <f t="shared" si="2"/>
        <v>3.2941655981898337</v>
      </c>
      <c r="R16" s="254">
        <f t="shared" si="2"/>
        <v>3.2914582786464734</v>
      </c>
      <c r="S16" s="395">
        <f t="shared" si="3"/>
        <v>-8.2185289799878967E-4</v>
      </c>
    </row>
    <row r="17" spans="1:19" ht="24" customHeight="1" x14ac:dyDescent="0.25">
      <c r="A17" s="14"/>
      <c r="B17" s="9" t="s">
        <v>39</v>
      </c>
      <c r="C17" s="9"/>
      <c r="D17" s="245"/>
      <c r="E17" s="25">
        <f>E9+E13</f>
        <v>27158.44000000001</v>
      </c>
      <c r="F17" s="188">
        <f t="shared" si="4"/>
        <v>27214.490000000005</v>
      </c>
      <c r="G17" s="400">
        <f>E17/E15</f>
        <v>0.11953119426224372</v>
      </c>
      <c r="H17" s="295">
        <f>F17/F15</f>
        <v>0.11372360629975818</v>
      </c>
      <c r="I17" s="395">
        <f t="shared" si="0"/>
        <v>2.0638151528583975E-3</v>
      </c>
      <c r="K17" s="25">
        <f t="shared" si="5"/>
        <v>3303.759</v>
      </c>
      <c r="L17" s="188">
        <f t="shared" si="5"/>
        <v>3217.5370000000003</v>
      </c>
      <c r="M17" s="396">
        <f>K17/K15</f>
        <v>4.8803638653481432E-2</v>
      </c>
      <c r="N17" s="295">
        <f>L17/L15</f>
        <v>4.7327710360979429E-2</v>
      </c>
      <c r="O17" s="395">
        <f t="shared" si="1"/>
        <v>-2.6098150621761379E-2</v>
      </c>
      <c r="Q17" s="253">
        <f t="shared" si="2"/>
        <v>1.216475983156617</v>
      </c>
      <c r="R17" s="254">
        <f t="shared" si="2"/>
        <v>1.1822881854482665</v>
      </c>
      <c r="S17" s="395">
        <f t="shared" si="3"/>
        <v>-2.810396438706254E-2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7">
        <f>E10+E14</f>
        <v>7095.73</v>
      </c>
      <c r="F18" s="190">
        <f>F10+F14</f>
        <v>21763.260000000002</v>
      </c>
      <c r="G18" s="347">
        <f>E18/E15</f>
        <v>3.123011045783301E-2</v>
      </c>
      <c r="H18" s="301">
        <f>F18/F15</f>
        <v>9.0944067371436135E-2</v>
      </c>
      <c r="I18" s="401">
        <f t="shared" si="0"/>
        <v>2.0670924626500731</v>
      </c>
      <c r="K18" s="27">
        <f t="shared" si="5"/>
        <v>828.99600000000021</v>
      </c>
      <c r="L18" s="190">
        <f t="shared" si="5"/>
        <v>2121.6509999999998</v>
      </c>
      <c r="M18" s="347">
        <f>K18/K15</f>
        <v>1.2246057060815121E-2</v>
      </c>
      <c r="N18" s="301">
        <f>L18/L15</f>
        <v>3.120799668040565E-2</v>
      </c>
      <c r="O18" s="401">
        <f t="shared" si="1"/>
        <v>1.5593018542912143</v>
      </c>
      <c r="Q18" s="257">
        <f t="shared" si="2"/>
        <v>1.1683026270729018</v>
      </c>
      <c r="R18" s="258">
        <f t="shared" si="2"/>
        <v>0.97487738509763677</v>
      </c>
      <c r="S18" s="397">
        <f t="shared" si="3"/>
        <v>-0.1655609064749585</v>
      </c>
    </row>
    <row r="19" spans="1:19" ht="6.75" customHeight="1" x14ac:dyDescent="0.25">
      <c r="Q19" s="259"/>
      <c r="R19" s="259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2019-01-18T14:14:45Z</cp:lastPrinted>
  <dcterms:created xsi:type="dcterms:W3CDTF">2012-12-21T10:54:30Z</dcterms:created>
  <dcterms:modified xsi:type="dcterms:W3CDTF">2022-02-10T17:18:50Z</dcterms:modified>
</cp:coreProperties>
</file>